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mads.k.hofmeister\Downloads\"/>
    </mc:Choice>
  </mc:AlternateContent>
  <xr:revisionPtr revIDLastSave="0" documentId="13_ncr:1_{C33DEF2D-63E9-4CE5-88C0-067077F8A7F3}" xr6:coauthVersionLast="45" xr6:coauthVersionMax="45" xr10:uidLastSave="{00000000-0000-0000-0000-000000000000}"/>
  <bookViews>
    <workbookView xWindow="-120" yWindow="-120" windowWidth="38640" windowHeight="212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BS'!$A$1:$M$54</definedName>
    <definedName name="_xlnm.Print_Area" localSheetId="2">'Group CF'!$A$1:$M$56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4" i="51" l="1"/>
  <c r="BD9" i="5" l="1"/>
  <c r="BC50" i="5" l="1"/>
  <c r="BC49" i="5"/>
  <c r="BC48" i="5"/>
  <c r="BD29" i="5"/>
  <c r="BD16" i="5"/>
  <c r="BD17" i="5"/>
  <c r="BD18" i="5"/>
  <c r="BD19" i="5"/>
  <c r="BD20" i="5"/>
  <c r="BC28" i="5" l="1"/>
  <c r="BD28" i="5"/>
  <c r="BD22" i="5"/>
  <c r="BD23" i="5" l="1"/>
  <c r="BD14" i="5"/>
  <c r="BD13" i="5"/>
  <c r="BD12" i="5"/>
  <c r="BD8" i="5"/>
  <c r="BD6" i="5"/>
  <c r="BD4" i="5"/>
  <c r="BD46" i="5"/>
  <c r="BD45" i="5"/>
  <c r="BD44" i="5"/>
  <c r="BD41" i="5"/>
  <c r="BD40" i="5"/>
  <c r="BD38" i="5"/>
  <c r="BD36" i="5"/>
  <c r="BD48" i="5" s="1"/>
  <c r="BD80" i="5"/>
  <c r="BD79" i="5"/>
  <c r="BD78" i="5"/>
  <c r="BD75" i="5"/>
  <c r="BD74" i="5"/>
  <c r="BD72" i="5"/>
  <c r="BD71" i="5"/>
  <c r="BD70" i="5"/>
  <c r="BD102" i="5"/>
  <c r="BD105" i="5" s="1"/>
  <c r="BD101" i="5"/>
  <c r="BD100" i="5"/>
  <c r="BD97" i="5"/>
  <c r="BD96" i="5"/>
  <c r="BD94" i="5"/>
  <c r="BD104" i="5" s="1"/>
  <c r="BD92" i="5"/>
  <c r="BC104" i="5"/>
  <c r="BC82" i="5"/>
  <c r="BC27" i="5"/>
  <c r="BC26" i="5"/>
  <c r="BC25" i="5"/>
  <c r="BD98" i="5"/>
  <c r="BD93" i="5"/>
  <c r="BD76" i="5"/>
  <c r="BD42" i="5"/>
  <c r="BD37" i="5"/>
  <c r="BD10" i="5"/>
  <c r="BD5" i="5"/>
  <c r="BD106" i="5" l="1"/>
  <c r="BD26" i="5"/>
  <c r="BD25" i="5"/>
  <c r="BD82" i="5"/>
  <c r="BD27" i="5"/>
  <c r="BD50" i="5"/>
  <c r="BD84" i="5"/>
  <c r="BD49" i="5"/>
  <c r="BD83" i="5"/>
  <c r="L54" i="51" l="1"/>
  <c r="K54" i="51"/>
  <c r="J54" i="51"/>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tc={71C6EF96-5355-4F9F-A360-75154BE94C04}</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4"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4"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4"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 ref="M54" authorId="4" shapeId="0" xr:uid="{71C6EF96-5355-4F9F-A360-75154BE94C04}">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List>
</comments>
</file>

<file path=xl/sharedStrings.xml><?xml version="1.0" encoding="utf-8"?>
<sst xmlns="http://schemas.openxmlformats.org/spreadsheetml/2006/main" count="365" uniqueCount="176">
  <si>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</si>
  <si>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</si>
  <si>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</si>
  <si>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</si>
  <si>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</si>
  <si>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</si>
  <si>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</si>
  <si>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</si>
  <si>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</si>
  <si>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</si>
  <si>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</si>
  <si>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</si>
  <si>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</si>
  <si>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</si>
  <si>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</si>
  <si>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</si>
  <si>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</si>
  <si>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</si>
  <si>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</si>
  <si>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</si>
  <si>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</si>
  <si>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</si>
  <si>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</si>
  <si>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</si>
  <si>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</si>
  <si>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</si>
  <si>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</si>
  <si>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</si>
  <si>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</si>
  <si>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</si>
  <si>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</si>
  <si>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</si>
  <si>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</si>
  <si>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</si>
  <si>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</si>
  <si>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</si>
  <si>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</si>
  <si>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</si>
  <si>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</si>
  <si>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</si>
  <si>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</si>
  <si>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</si>
  <si>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</si>
  <si>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</si>
  <si>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</si>
  <si>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</si>
  <si>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</si>
  <si>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</si>
  <si>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</si>
  <si>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</si>
  <si>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</si>
  <si>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</si>
  <si>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</si>
  <si>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</si>
  <si>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</si>
  <si>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</si>
  <si>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</si>
  <si>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</si>
  <si>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</si>
  <si>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</si>
  <si>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</si>
  <si>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</si>
  <si>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</si>
  <si>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</si>
  <si>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</si>
  <si>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</si>
  <si>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</si>
  <si>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</si>
  <si>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</si>
  <si>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</si>
  <si>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</si>
  <si>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</si>
  <si>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</si>
  <si>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</si>
  <si>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</si>
  <si>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</si>
  <si>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Air</t>
  </si>
  <si>
    <t>Sea</t>
  </si>
  <si>
    <t>TEU</t>
  </si>
  <si>
    <t>Airfreight, ton</t>
  </si>
  <si>
    <t>GP/ton, DKK</t>
  </si>
  <si>
    <t>GP/TEU, DKK</t>
  </si>
  <si>
    <t>Q1 2014</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</si>
  <si>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</si>
  <si>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</si>
  <si>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</si>
  <si>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</si>
  <si>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</si>
  <si>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</si>
  <si>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</si>
  <si>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</si>
  <si>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</si>
  <si>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</si>
  <si>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</si>
  <si>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</si>
  <si>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</si>
  <si>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</si>
  <si>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</si>
  <si>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</si>
  <si>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</si>
  <si>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</si>
  <si>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</si>
  <si>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</si>
  <si>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</si>
  <si>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</si>
  <si>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</si>
  <si>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</si>
  <si>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</si>
  <si>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</si>
  <si>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</si>
  <si>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</si>
  <si>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</si>
  <si>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</si>
  <si>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</si>
  <si>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</si>
  <si>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</si>
  <si>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</si>
  <si>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</si>
  <si>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</si>
  <si>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</si>
  <si>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</si>
  <si>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</si>
  <si>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</si>
  <si>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</si>
  <si>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</si>
  <si>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</si>
  <si>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</si>
  <si>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</si>
  <si>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</si>
  <si>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</si>
  <si>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</si>
  <si>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</si>
  <si>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</si>
  <si>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</si>
  <si>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</si>
  <si>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</si>
  <si>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</si>
  <si>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</si>
  <si>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</si>
  <si>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</si>
  <si>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</si>
  <si>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</si>
  <si>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</si>
  <si>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</si>
  <si>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</si>
  <si>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</si>
  <si>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</si>
  <si>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</si>
  <si>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</si>
  <si>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</si>
  <si>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</si>
  <si>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</si>
  <si>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</si>
  <si>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Right-of-use assets</t>
  </si>
  <si>
    <t>Inventories</t>
  </si>
  <si>
    <t>Contract assets</t>
  </si>
  <si>
    <t>Lease liabilities</t>
  </si>
  <si>
    <t>Accrued cost of services</t>
  </si>
  <si>
    <t>Balance sheet, DSV Panalpina Group</t>
  </si>
  <si>
    <t>Cash flow statement, DSV Panalpina Group</t>
  </si>
  <si>
    <t>Profit and Loss statement,
DSV Panalpina Group</t>
  </si>
  <si>
    <t>Q1 2020</t>
  </si>
  <si>
    <t>Q2 2020</t>
  </si>
  <si>
    <t>Q3 2020</t>
  </si>
  <si>
    <t>Q4 2020</t>
  </si>
  <si>
    <t>FY 2020</t>
  </si>
  <si>
    <t>Cash flow for the year (period)</t>
  </si>
  <si>
    <t>Intangibles assets</t>
  </si>
  <si>
    <t>Borrowings</t>
  </si>
  <si>
    <t>Cash and cash equivalents 1 January</t>
  </si>
  <si>
    <t>DSV Panalpinas A/S shareholders' share of equity</t>
  </si>
  <si>
    <t xml:space="preserve">Number of full-time employees </t>
  </si>
  <si>
    <t>Revenue, DKKm</t>
  </si>
  <si>
    <t>Gross profit DKKm</t>
  </si>
  <si>
    <t>Blue-collar costs (included in direct costs)</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</si>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</sst>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7">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3" fontId="1" fillId="3" borderId="0" xfId="3" applyNumberFormat="1" applyFill="1"/>
    <xf numFmtId="3" fontId="2" fillId="0" borderId="0" xfId="3" applyNumberFormat="1" applyFont="1" applyFill="1" applyBorder="1" applyAlignment="1"/>
    <xf numFmtId="3" fontId="5" fillId="0" borderId="0" xfId="3" applyNumberFormat="1" applyFont="1" applyFill="1" applyBorder="1" applyAlignment="1"/>
    <xf numFmtId="169" fontId="2" fillId="0" borderId="0" xfId="3" applyNumberFormat="1" applyFont="1" applyFill="1" applyBorder="1" applyAlignment="1"/>
    <xf numFmtId="3" fontId="19" fillId="3" borderId="0" xfId="3" applyNumberFormat="1" applyFont="1" applyFill="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53</xdr:col>
      <xdr:colOff>194917</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9538942"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485775</xdr:colOff>
      <xdr:row>66</xdr:row>
      <xdr:rowOff>209550</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29800" y="102679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276225</xdr:colOff>
      <xdr:row>88</xdr:row>
      <xdr:rowOff>171450</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620250" y="13506450"/>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167176</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120801"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Frederikke Anna Linde - DSV" id="{4BBCAB32-F593-4131-8784-6FC7E38E3695}" userId="S::Frederikke.A.Linde@DSV.COM::0fb50fcc-6b88-43e9-87e8-b1b53a30928d" providerId="AD"/>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4" dT="2020-04-08T09:06:51.84" personId="{46DF7E5F-7A6E-4A56-852B-6C91F3E529B4}" id="{41FC1734-DC83-431A-91DF-BA83F0097172}">
    <text>Minor adjustment of DKK 6 million</text>
  </threadedComment>
  <threadedComment ref="K54" dT="2020-04-08T09:07:08.84" personId="{46DF7E5F-7A6E-4A56-852B-6C91F3E529B4}" id="{3CFB915B-F188-4674-B9B1-8725E43840CE}">
    <text>Minor adjustment of DKK 7 million</text>
  </threadedComment>
  <threadedComment ref="L54"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 ref="M54" dT="2021-02-02T08:27:50.91" personId="{4BBCAB32-F593-4131-8784-6FC7E38E3695}" id="{71C6EF96-5355-4F9F-A360-75154BE94C04}">
    <text>Adjustment of DKK 1 million due to rounding of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7" Type="http://schemas.microsoft.com/office/2017/10/relationships/threadedComment" Target="../threadedComments/threadedComment1.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5703125" customWidth="1"/>
    <col min="5" max="5" width="46.5703125" customWidth="1"/>
    <col min="6" max="9" width="4.5703125" customWidth="1"/>
    <col min="10" max="10" width="15.570312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71</v>
      </c>
      <c r="C12" s="48"/>
      <c r="E12" s="49"/>
      <c r="F12" s="48"/>
      <c r="G12" s="44"/>
      <c r="K12" s="48"/>
    </row>
    <row r="13" spans="2:11" ht="28.5" customHeight="1">
      <c r="B13" s="83" t="s">
        <v>89</v>
      </c>
      <c r="C13" s="46"/>
      <c r="E13" s="80"/>
      <c r="F13" s="46"/>
      <c r="G13" s="46"/>
      <c r="I13" s="47"/>
      <c r="K13" s="46"/>
    </row>
    <row r="14" spans="2:11" ht="28.5" customHeight="1">
      <c r="B14" s="83" t="s">
        <v>69</v>
      </c>
      <c r="C14" s="46"/>
      <c r="E14" s="80"/>
      <c r="F14" s="46"/>
      <c r="G14" s="46"/>
      <c r="I14" s="47"/>
      <c r="K14" s="46"/>
    </row>
    <row r="15" spans="2:11" ht="28.5" customHeight="1">
      <c r="B15" s="83" t="s">
        <v>70</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H111"/>
  <sheetViews>
    <sheetView showGridLines="0" zoomScaleNormal="100" zoomScaleSheetLayoutView="115" workbookViewId="0">
      <pane xSplit="30" topLeftCell="AO1" activePane="topRight" state="frozen"/>
      <selection pane="topRight" activeCell="BE3" sqref="BE3"/>
    </sheetView>
  </sheetViews>
  <sheetFormatPr defaultColWidth="9.140625" defaultRowHeight="11.25" outlineLevelCol="2"/>
  <cols>
    <col min="1" max="1" width="47.5703125" style="1" customWidth="1"/>
    <col min="2" max="5" width="9.42578125" style="1" hidden="1" customWidth="1" outlineLevel="1"/>
    <col min="6" max="6" width="9.42578125" style="1" hidden="1" customWidth="1" collapsed="1"/>
    <col min="7" max="10" width="9.42578125" style="1" hidden="1" customWidth="1" outlineLevel="1"/>
    <col min="11" max="11" width="9.42578125" style="1" hidden="1" customWidth="1" outlineLevel="1" collapsed="1"/>
    <col min="12" max="15" width="9.42578125" style="1" hidden="1" customWidth="1" outlineLevel="2"/>
    <col min="16" max="16" width="9.42578125" style="1" hidden="1" customWidth="1" outlineLevel="1" collapsed="1"/>
    <col min="17" max="20" width="9.42578125" style="1" hidden="1" customWidth="1" outlineLevel="2"/>
    <col min="21" max="21" width="9.42578125" style="1" hidden="1" customWidth="1" outlineLevel="1" collapsed="1"/>
    <col min="22" max="25" width="9.42578125" style="1" hidden="1" customWidth="1" outlineLevel="2"/>
    <col min="26" max="26" width="9.42578125" style="1" hidden="1" customWidth="1" outlineLevel="1" collapsed="1"/>
    <col min="27" max="30" width="9.42578125" style="1" hidden="1" customWidth="1" outlineLevel="1"/>
    <col min="31" max="31" width="9.42578125" style="1" customWidth="1" collapsed="1"/>
    <col min="32" max="35" width="9.42578125" style="1" hidden="1" customWidth="1" outlineLevel="1"/>
    <col min="36" max="36" width="9.42578125" style="1" customWidth="1" collapsed="1"/>
    <col min="37" max="40" width="9.42578125" style="1" hidden="1" customWidth="1" outlineLevel="1"/>
    <col min="41" max="41" width="9.42578125" style="1" customWidth="1" collapsed="1"/>
    <col min="42" max="45" width="9.42578125" style="1" hidden="1" customWidth="1" outlineLevel="1"/>
    <col min="46" max="46" width="9.140625" style="1" collapsed="1"/>
    <col min="47" max="50" width="9.140625" style="1" hidden="1" customWidth="1" outlineLevel="1"/>
    <col min="51" max="51" width="9.140625" style="1" collapsed="1"/>
    <col min="52" max="16384" width="9.140625" style="1"/>
  </cols>
  <sheetData>
    <row r="1" spans="1:59" s="3" customFormat="1" ht="31.5">
      <c r="A1" s="33" t="s">
        <v>160</v>
      </c>
      <c r="B1" s="7"/>
      <c r="C1" s="7"/>
      <c r="D1" s="7"/>
      <c r="E1" s="7"/>
      <c r="F1" s="8"/>
      <c r="K1" s="9"/>
      <c r="P1" s="9"/>
    </row>
    <row r="2" spans="1:59" s="5" customFormat="1" ht="1.5" customHeight="1">
      <c r="A2" s="4"/>
      <c r="B2" s="4"/>
      <c r="C2" s="4"/>
      <c r="D2" s="4"/>
      <c r="E2" s="4"/>
      <c r="F2" s="4"/>
      <c r="K2" s="4"/>
      <c r="P2" s="4"/>
      <c r="Q2" s="11"/>
      <c r="V2" s="11"/>
    </row>
    <row r="3" spans="1:59">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82</v>
      </c>
      <c r="W3" s="40" t="s">
        <v>83</v>
      </c>
      <c r="X3" s="40" t="s">
        <v>84</v>
      </c>
      <c r="Y3" s="40" t="s">
        <v>85</v>
      </c>
      <c r="Z3" s="41" t="s">
        <v>88</v>
      </c>
      <c r="AA3" s="40" t="s">
        <v>93</v>
      </c>
      <c r="AB3" s="40" t="s">
        <v>94</v>
      </c>
      <c r="AC3" s="40" t="s">
        <v>95</v>
      </c>
      <c r="AD3" s="40" t="s">
        <v>96</v>
      </c>
      <c r="AE3" s="41" t="s">
        <v>97</v>
      </c>
      <c r="AF3" s="40" t="s">
        <v>111</v>
      </c>
      <c r="AG3" s="40" t="s">
        <v>112</v>
      </c>
      <c r="AH3" s="40" t="s">
        <v>113</v>
      </c>
      <c r="AI3" s="40" t="s">
        <v>114</v>
      </c>
      <c r="AJ3" s="41" t="s">
        <v>115</v>
      </c>
      <c r="AK3" s="40" t="s">
        <v>116</v>
      </c>
      <c r="AL3" s="40" t="s">
        <v>117</v>
      </c>
      <c r="AM3" s="40" t="s">
        <v>118</v>
      </c>
      <c r="AN3" s="40" t="s">
        <v>119</v>
      </c>
      <c r="AO3" s="41" t="s">
        <v>120</v>
      </c>
      <c r="AP3" s="40" t="s">
        <v>123</v>
      </c>
      <c r="AQ3" s="40" t="s">
        <v>124</v>
      </c>
      <c r="AR3" s="40" t="s">
        <v>125</v>
      </c>
      <c r="AS3" s="40" t="s">
        <v>126</v>
      </c>
      <c r="AT3" s="41" t="s">
        <v>127</v>
      </c>
      <c r="AU3" s="40" t="s">
        <v>138</v>
      </c>
      <c r="AV3" s="40" t="s">
        <v>139</v>
      </c>
      <c r="AW3" s="40" t="s">
        <v>140</v>
      </c>
      <c r="AX3" s="40" t="s">
        <v>141</v>
      </c>
      <c r="AY3" s="41" t="s">
        <v>142</v>
      </c>
      <c r="AZ3" s="40" t="s">
        <v>161</v>
      </c>
      <c r="BA3" s="40" t="s">
        <v>162</v>
      </c>
      <c r="BB3" s="40" t="s">
        <v>163</v>
      </c>
      <c r="BC3" s="40" t="s">
        <v>164</v>
      </c>
      <c r="BD3" s="41" t="s">
        <v>165</v>
      </c>
    </row>
    <row r="4" spans="1:59">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v>28782</v>
      </c>
      <c r="BB4" s="69">
        <v>28125</v>
      </c>
      <c r="BC4" s="69">
        <v>31716</v>
      </c>
      <c r="BD4" s="96">
        <f>+SUM(AZ4:BC4)</f>
        <v>115932</v>
      </c>
      <c r="BE4" s="220"/>
      <c r="BG4" s="220"/>
    </row>
    <row r="5" spans="1:59">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v>21396</v>
      </c>
      <c r="BB5" s="69">
        <v>20873</v>
      </c>
      <c r="BC5" s="69">
        <v>24504</v>
      </c>
      <c r="BD5" s="96">
        <f t="shared" ref="BD5:BD14" si="0">+SUM(AZ5:BC5)</f>
        <v>87398</v>
      </c>
      <c r="BE5" s="220"/>
      <c r="BG5" s="220"/>
    </row>
    <row r="6" spans="1:59">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v>7386</v>
      </c>
      <c r="BB6" s="70">
        <v>7252</v>
      </c>
      <c r="BC6" s="70">
        <v>7212</v>
      </c>
      <c r="BD6" s="97">
        <f t="shared" si="0"/>
        <v>28534</v>
      </c>
      <c r="BE6" s="220"/>
      <c r="BG6" s="220"/>
    </row>
    <row r="7" spans="1:59">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c r="BE7" s="220"/>
      <c r="BG7" s="220"/>
    </row>
    <row r="8" spans="1:59">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v>795</v>
      </c>
      <c r="BB8" s="69">
        <v>831</v>
      </c>
      <c r="BC8" s="69">
        <v>798</v>
      </c>
      <c r="BD8" s="96">
        <f t="shared" si="0"/>
        <v>3291</v>
      </c>
      <c r="BE8" s="220"/>
      <c r="BG8" s="220"/>
    </row>
    <row r="9" spans="1:59">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v>2925</v>
      </c>
      <c r="BB9" s="69">
        <v>2708</v>
      </c>
      <c r="BC9" s="69">
        <v>2838</v>
      </c>
      <c r="BD9" s="96">
        <f>+SUM(AZ9:BC9)</f>
        <v>11684</v>
      </c>
      <c r="BE9" s="220"/>
      <c r="BG9" s="220"/>
    </row>
    <row r="10" spans="1:59">
      <c r="A10" s="39" t="s">
        <v>75</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v>3666</v>
      </c>
      <c r="BB10" s="70">
        <v>3713</v>
      </c>
      <c r="BC10" s="70">
        <v>3576</v>
      </c>
      <c r="BD10" s="97">
        <f t="shared" si="0"/>
        <v>13559</v>
      </c>
      <c r="BE10" s="220"/>
      <c r="BG10" s="220"/>
    </row>
    <row r="11" spans="1:59">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c r="BE11" s="220"/>
      <c r="BG11" s="220"/>
    </row>
    <row r="12" spans="1:59">
      <c r="A12" s="35" t="s">
        <v>143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v>777</v>
      </c>
      <c r="BB12" s="69">
        <v>723</v>
      </c>
      <c r="BC12" s="69">
        <v>692</v>
      </c>
      <c r="BD12" s="98">
        <f t="shared" si="0"/>
        <v>2990</v>
      </c>
      <c r="BE12" s="220"/>
      <c r="BG12" s="220"/>
    </row>
    <row r="13" spans="1:59">
      <c r="A13" s="35" t="s">
        <v>144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v>276</v>
      </c>
      <c r="BB13" s="68">
        <v>265</v>
      </c>
      <c r="BC13" s="68">
        <v>268</v>
      </c>
      <c r="BD13" s="96">
        <f t="shared" si="0"/>
        <v>1049</v>
      </c>
      <c r="BE13" s="220"/>
      <c r="BG13" s="220"/>
    </row>
    <row r="14" spans="1:59">
      <c r="A14" s="39" t="s">
        <v>74</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v>2613</v>
      </c>
      <c r="BB14" s="70">
        <v>2725</v>
      </c>
      <c r="BC14" s="70">
        <v>2616</v>
      </c>
      <c r="BD14" s="97">
        <f t="shared" si="0"/>
        <v>9520</v>
      </c>
      <c r="BE14" s="220"/>
      <c r="BG14" s="220"/>
    </row>
    <row r="15" spans="1:59">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220"/>
      <c r="BG15" s="220"/>
    </row>
    <row r="16" spans="1:59">
      <c r="A16" s="35" t="s">
        <v>86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v>515</v>
      </c>
      <c r="BB16" s="69">
        <v>453</v>
      </c>
      <c r="BC16" s="69">
        <v>685</v>
      </c>
      <c r="BD16" s="96">
        <f t="shared" ref="BD16:BD19" si="1">+SUM(AZ16:BC16)</f>
        <v>2164</v>
      </c>
      <c r="BE16" s="220"/>
      <c r="BG16" s="220"/>
    </row>
    <row r="17" spans="1:60">
      <c r="A17" s="35" t="s">
        <v>145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v>91</v>
      </c>
      <c r="BB17" s="69">
        <v>58</v>
      </c>
      <c r="BC17" s="69">
        <v>40</v>
      </c>
      <c r="BD17" s="96">
        <f t="shared" si="1"/>
        <v>254</v>
      </c>
      <c r="BE17" s="220"/>
      <c r="BG17" s="220"/>
    </row>
    <row r="18" spans="1:60">
      <c r="A18" s="35" t="s">
        <v>146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v>95</v>
      </c>
      <c r="BB18" s="69">
        <v>109</v>
      </c>
      <c r="BC18" s="69">
        <v>116</v>
      </c>
      <c r="BD18" s="96">
        <f t="shared" si="1"/>
        <v>434</v>
      </c>
      <c r="BE18" s="220"/>
      <c r="BF18" s="220"/>
      <c r="BG18" s="220"/>
    </row>
    <row r="19" spans="1:60">
      <c r="A19" s="35" t="s">
        <v>147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v>218</v>
      </c>
      <c r="BB19" s="69">
        <v>427</v>
      </c>
      <c r="BC19" s="69">
        <v>356</v>
      </c>
      <c r="BD19" s="96">
        <f t="shared" si="1"/>
        <v>1549</v>
      </c>
      <c r="BE19" s="220"/>
      <c r="BF19" s="220"/>
      <c r="BG19" s="220"/>
      <c r="BH19" s="220"/>
    </row>
    <row r="20" spans="1:60">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v>1876</v>
      </c>
      <c r="BB20" s="70">
        <v>1794</v>
      </c>
      <c r="BC20" s="70">
        <v>1499</v>
      </c>
      <c r="BD20" s="97">
        <f>+SUM(AZ20:BC20)</f>
        <v>5627</v>
      </c>
      <c r="BE20" s="220"/>
      <c r="BG20" s="220"/>
    </row>
    <row r="21" spans="1:60">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220"/>
      <c r="BG21" s="220"/>
    </row>
    <row r="22" spans="1:60">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v>486</v>
      </c>
      <c r="BB22" s="69">
        <v>457</v>
      </c>
      <c r="BC22" s="69">
        <v>299</v>
      </c>
      <c r="BD22" s="96">
        <f>+SUM(AZ22:BC22)</f>
        <v>1369</v>
      </c>
      <c r="BE22" s="220"/>
      <c r="BG22" s="220"/>
    </row>
    <row r="23" spans="1:60">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v>1390</v>
      </c>
      <c r="BB23" s="70">
        <v>1337</v>
      </c>
      <c r="BC23" s="70">
        <v>1200</v>
      </c>
      <c r="BD23" s="97">
        <f t="shared" ref="BD23" si="2">+SUM(AZ23:BC23)</f>
        <v>4258</v>
      </c>
      <c r="BE23" s="220"/>
      <c r="BG23" s="220"/>
    </row>
    <row r="24" spans="1:60">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c r="AZ24" s="37"/>
      <c r="BA24" s="37"/>
      <c r="BB24" s="37"/>
      <c r="BC24" s="37"/>
      <c r="BD24" s="131"/>
      <c r="BG24" s="220"/>
    </row>
    <row r="25" spans="1:60">
      <c r="A25" s="206" t="s">
        <v>130</v>
      </c>
      <c r="B25" s="207">
        <v>22.704213686717051</v>
      </c>
      <c r="C25" s="207">
        <v>22.257374150925841</v>
      </c>
      <c r="D25" s="207">
        <v>21.385242191036667</v>
      </c>
      <c r="E25" s="207">
        <v>21.357213572135723</v>
      </c>
      <c r="F25" s="208">
        <v>21.897467224284572</v>
      </c>
      <c r="G25" s="207">
        <v>21.977207449272676</v>
      </c>
      <c r="H25" s="207">
        <v>22.544864279917036</v>
      </c>
      <c r="I25" s="207">
        <v>22.46675836772123</v>
      </c>
      <c r="J25" s="207">
        <v>22.860020140986908</v>
      </c>
      <c r="K25" s="208">
        <v>22.463967055593688</v>
      </c>
      <c r="L25" s="207">
        <v>22.506701173860797</v>
      </c>
      <c r="M25" s="207">
        <v>22.669715089693984</v>
      </c>
      <c r="N25" s="207">
        <v>22.354813046937153</v>
      </c>
      <c r="O25" s="207">
        <v>22.019635343618514</v>
      </c>
      <c r="P25" s="208">
        <v>22.385999287495547</v>
      </c>
      <c r="Q25" s="207">
        <v>21.892359530097441</v>
      </c>
      <c r="R25" s="207">
        <v>22.38295633876907</v>
      </c>
      <c r="S25" s="207">
        <v>21.995464852607711</v>
      </c>
      <c r="T25" s="207">
        <v>21.30387113097748</v>
      </c>
      <c r="U25" s="208">
        <v>21.887989499015532</v>
      </c>
      <c r="V25" s="207">
        <v>21.2</v>
      </c>
      <c r="W25" s="86">
        <v>21.4</v>
      </c>
      <c r="X25" s="209">
        <v>21.247658604120858</v>
      </c>
      <c r="Y25" s="209">
        <v>20.854932610256004</v>
      </c>
      <c r="Z25" s="208">
        <v>21.195092832736403</v>
      </c>
      <c r="AA25" s="209">
        <v>21.3</v>
      </c>
      <c r="AB25" s="209">
        <v>21.992839186409689</v>
      </c>
      <c r="AC25" s="209">
        <v>22.4</v>
      </c>
      <c r="AD25" s="209">
        <v>22.4</v>
      </c>
      <c r="AE25" s="208">
        <v>22</v>
      </c>
      <c r="AF25" s="209">
        <v>23.5</v>
      </c>
      <c r="AG25" s="209">
        <v>23.9</v>
      </c>
      <c r="AH25" s="209">
        <v>23.4</v>
      </c>
      <c r="AI25" s="209">
        <v>22.7</v>
      </c>
      <c r="AJ25" s="208">
        <v>23.4</v>
      </c>
      <c r="AK25" s="209">
        <v>23.157548153432476</v>
      </c>
      <c r="AL25" s="209">
        <v>22.3</v>
      </c>
      <c r="AM25" s="209">
        <v>22</v>
      </c>
      <c r="AN25" s="209">
        <v>21.320784478679215</v>
      </c>
      <c r="AO25" s="210">
        <v>22.169263427724598</v>
      </c>
      <c r="AP25" s="209">
        <v>22.4</v>
      </c>
      <c r="AQ25" s="209">
        <v>22.8</v>
      </c>
      <c r="AR25" s="209">
        <v>22.1</v>
      </c>
      <c r="AS25" s="209">
        <v>21.2</v>
      </c>
      <c r="AT25" s="210">
        <v>22.1</v>
      </c>
      <c r="AU25" s="209">
        <v>25.596876720556583</v>
      </c>
      <c r="AV25" s="209">
        <v>26.3</v>
      </c>
      <c r="AW25" s="209">
        <v>25.6</v>
      </c>
      <c r="AX25" s="209">
        <v>23.5</v>
      </c>
      <c r="AY25" s="210">
        <v>25.1</v>
      </c>
      <c r="AZ25" s="209">
        <v>24.5</v>
      </c>
      <c r="BA25" s="209">
        <v>25.7</v>
      </c>
      <c r="BB25" s="209">
        <v>25.8</v>
      </c>
      <c r="BC25" s="209">
        <f>+BC6/BC4*100</f>
        <v>22.73931138857359</v>
      </c>
      <c r="BD25" s="210">
        <f>+BD6/BD4*100</f>
        <v>24.612703998895906</v>
      </c>
      <c r="BG25" s="220"/>
    </row>
    <row r="26" spans="1:60">
      <c r="A26" s="206" t="s">
        <v>129</v>
      </c>
      <c r="B26" s="207">
        <v>4.6692204161921529</v>
      </c>
      <c r="C26" s="207">
        <v>5.4619893923885732</v>
      </c>
      <c r="D26" s="207">
        <v>5.4323223177908551</v>
      </c>
      <c r="E26" s="207">
        <v>5.0760507605076048</v>
      </c>
      <c r="F26" s="208">
        <v>5.1736290587848313</v>
      </c>
      <c r="G26" s="207">
        <v>4.9476512554433434</v>
      </c>
      <c r="H26" s="207">
        <v>5.8526467670664619</v>
      </c>
      <c r="I26" s="207">
        <v>5.9972489683631363</v>
      </c>
      <c r="J26" s="207">
        <v>5.3922914950105278</v>
      </c>
      <c r="K26" s="208">
        <v>5.5502173415694349</v>
      </c>
      <c r="L26" s="207">
        <v>5.1298641279230983</v>
      </c>
      <c r="M26" s="207">
        <v>6.0411537108688007</v>
      </c>
      <c r="N26" s="207">
        <v>6.1080173252010965</v>
      </c>
      <c r="O26" s="207">
        <v>5.3208274894810659</v>
      </c>
      <c r="P26" s="208">
        <v>5.6555040969006054</v>
      </c>
      <c r="Q26" s="207">
        <v>4.6352791184773698</v>
      </c>
      <c r="R26" s="207">
        <v>5.9617745046466775</v>
      </c>
      <c r="S26" s="207">
        <v>6.026513169370312</v>
      </c>
      <c r="T26" s="207">
        <v>5.6675381631103994</v>
      </c>
      <c r="U26" s="208">
        <v>5.5830234084445411</v>
      </c>
      <c r="V26" s="207">
        <v>4.7</v>
      </c>
      <c r="W26" s="86">
        <v>5.8</v>
      </c>
      <c r="X26" s="209">
        <v>5.9288215652740455</v>
      </c>
      <c r="Y26" s="209">
        <v>5.175851343807321</v>
      </c>
      <c r="Z26" s="208">
        <v>5.4011773908031779</v>
      </c>
      <c r="AA26" s="209">
        <v>5.0999999999999996</v>
      </c>
      <c r="AB26" s="209">
        <v>6.1628704197455626</v>
      </c>
      <c r="AC26" s="209">
        <v>6.8</v>
      </c>
      <c r="AD26" s="209">
        <v>5.9</v>
      </c>
      <c r="AE26" s="208">
        <v>6</v>
      </c>
      <c r="AF26" s="209">
        <v>4.2</v>
      </c>
      <c r="AG26" s="209">
        <v>5.0999999999999996</v>
      </c>
      <c r="AH26" s="209">
        <v>5.8</v>
      </c>
      <c r="AI26" s="209">
        <v>5.3</v>
      </c>
      <c r="AJ26" s="208">
        <v>5.0999999999999996</v>
      </c>
      <c r="AK26" s="209">
        <v>6.1954672666410584</v>
      </c>
      <c r="AL26" s="209">
        <v>6.6</v>
      </c>
      <c r="AM26" s="209">
        <v>7</v>
      </c>
      <c r="AN26" s="209">
        <v>6.2937062937062942</v>
      </c>
      <c r="AO26" s="210">
        <v>6.5125966275483647</v>
      </c>
      <c r="AP26" s="209">
        <v>6.3</v>
      </c>
      <c r="AQ26" s="209">
        <v>7.4</v>
      </c>
      <c r="AR26" s="209">
        <v>7.4</v>
      </c>
      <c r="AS26" s="209">
        <v>6.4</v>
      </c>
      <c r="AT26" s="210">
        <v>6.9</v>
      </c>
      <c r="AU26" s="209">
        <v>7.2776415235997804</v>
      </c>
      <c r="AV26" s="209">
        <v>8.1</v>
      </c>
      <c r="AW26" s="209">
        <v>7.3</v>
      </c>
      <c r="AX26" s="209">
        <v>5.9</v>
      </c>
      <c r="AY26" s="210">
        <v>7</v>
      </c>
      <c r="AZ26" s="209">
        <v>5.7</v>
      </c>
      <c r="BA26" s="209">
        <v>9.1</v>
      </c>
      <c r="BB26" s="209">
        <v>9.6999999999999993</v>
      </c>
      <c r="BC26" s="209">
        <f>+BC14/BC4*100</f>
        <v>8.2482027998486576</v>
      </c>
      <c r="BD26" s="210">
        <f>+BD14/BD4*100</f>
        <v>8.2117103129420688</v>
      </c>
      <c r="BG26" s="220"/>
    </row>
    <row r="27" spans="1:60">
      <c r="A27" s="206" t="s">
        <v>131</v>
      </c>
      <c r="B27" s="207">
        <v>20.565435476516189</v>
      </c>
      <c r="C27" s="207">
        <v>24.540133779264213</v>
      </c>
      <c r="D27" s="207">
        <v>25.402201524132089</v>
      </c>
      <c r="E27" s="207">
        <v>23.767383059418457</v>
      </c>
      <c r="F27" s="208">
        <v>23.626609442060087</v>
      </c>
      <c r="G27" s="207">
        <v>22.512647554806069</v>
      </c>
      <c r="H27" s="207">
        <v>25.96</v>
      </c>
      <c r="I27" s="207">
        <v>26.693877551020407</v>
      </c>
      <c r="J27" s="207">
        <v>23.58830596716059</v>
      </c>
      <c r="K27" s="208">
        <v>24.707200325898768</v>
      </c>
      <c r="L27" s="207">
        <v>22.792607802874741</v>
      </c>
      <c r="M27" s="207">
        <v>26.648564778898372</v>
      </c>
      <c r="N27" s="207">
        <v>27.323052589956504</v>
      </c>
      <c r="O27" s="207">
        <v>24.164012738853501</v>
      </c>
      <c r="P27" s="208">
        <v>25.263576685896162</v>
      </c>
      <c r="Q27" s="207">
        <v>21.173044925124792</v>
      </c>
      <c r="R27" s="207">
        <v>26.635330983157068</v>
      </c>
      <c r="S27" s="207">
        <v>27.398889770023793</v>
      </c>
      <c r="T27" s="207">
        <v>26.603325415676959</v>
      </c>
      <c r="U27" s="208">
        <v>25.507246376811594</v>
      </c>
      <c r="V27" s="207">
        <v>22.2</v>
      </c>
      <c r="W27" s="86">
        <v>26.9</v>
      </c>
      <c r="X27" s="209">
        <v>27.903411268685318</v>
      </c>
      <c r="Y27" s="209">
        <v>24.818355640535373</v>
      </c>
      <c r="Z27" s="208">
        <v>25.48315043216471</v>
      </c>
      <c r="AA27" s="209">
        <v>23.9</v>
      </c>
      <c r="AB27" s="209">
        <v>28.022168340838238</v>
      </c>
      <c r="AC27" s="209">
        <v>30.4</v>
      </c>
      <c r="AD27" s="209">
        <v>26.5</v>
      </c>
      <c r="AE27" s="208">
        <v>27.2</v>
      </c>
      <c r="AF27" s="209">
        <v>17.8</v>
      </c>
      <c r="AG27" s="209">
        <v>21.4</v>
      </c>
      <c r="AH27" s="209">
        <v>25</v>
      </c>
      <c r="AI27" s="209">
        <v>23.2</v>
      </c>
      <c r="AJ27" s="208">
        <v>21.9</v>
      </c>
      <c r="AK27" s="209">
        <v>26.753554502369667</v>
      </c>
      <c r="AL27" s="209">
        <v>29.4</v>
      </c>
      <c r="AM27" s="209">
        <v>31.9</v>
      </c>
      <c r="AN27" s="209">
        <v>29.519112207151665</v>
      </c>
      <c r="AO27" s="210">
        <v>29.376693766937667</v>
      </c>
      <c r="AP27" s="209">
        <v>28.1</v>
      </c>
      <c r="AQ27" s="209">
        <v>32.6</v>
      </c>
      <c r="AR27" s="209">
        <v>33.700000000000003</v>
      </c>
      <c r="AS27" s="209">
        <v>30.1</v>
      </c>
      <c r="AT27" s="210">
        <v>31.2</v>
      </c>
      <c r="AU27" s="209">
        <v>28.43175596402034</v>
      </c>
      <c r="AV27" s="209">
        <v>30.9</v>
      </c>
      <c r="AW27" s="209">
        <v>28.5</v>
      </c>
      <c r="AX27" s="209">
        <v>25.2</v>
      </c>
      <c r="AY27" s="210">
        <v>28</v>
      </c>
      <c r="AZ27" s="209">
        <v>23.4</v>
      </c>
      <c r="BA27" s="209">
        <v>35.4</v>
      </c>
      <c r="BB27" s="209">
        <v>37.6</v>
      </c>
      <c r="BC27" s="209">
        <f>+BC14/BC6*100</f>
        <v>36.272878535773714</v>
      </c>
      <c r="BD27" s="210">
        <f>+BD14/BD6*100</f>
        <v>33.363706455456651</v>
      </c>
      <c r="BG27" s="220"/>
    </row>
    <row r="28" spans="1:60">
      <c r="A28" s="211" t="s">
        <v>5</v>
      </c>
      <c r="B28" s="207">
        <v>28.753993610223645</v>
      </c>
      <c r="C28" s="207">
        <v>24.780701754385966</v>
      </c>
      <c r="D28" s="207">
        <v>30.368763557483732</v>
      </c>
      <c r="E28" s="207">
        <v>28.604651162790695</v>
      </c>
      <c r="F28" s="208">
        <v>28.072289156626507</v>
      </c>
      <c r="G28" s="207">
        <v>26.697892271662766</v>
      </c>
      <c r="H28" s="207">
        <v>28.044280442804425</v>
      </c>
      <c r="I28" s="207">
        <v>27.402135231316727</v>
      </c>
      <c r="J28" s="207">
        <v>27.155172413793103</v>
      </c>
      <c r="K28" s="208">
        <v>27.368421052631582</v>
      </c>
      <c r="L28" s="207">
        <v>27.3542600896861</v>
      </c>
      <c r="M28" s="207">
        <v>29.738562091503269</v>
      </c>
      <c r="N28" s="207">
        <v>28.289473684210524</v>
      </c>
      <c r="O28" s="207">
        <v>30.208333333333332</v>
      </c>
      <c r="P28" s="208">
        <v>29.172857850421003</v>
      </c>
      <c r="Q28" s="207">
        <v>26.712328767123289</v>
      </c>
      <c r="R28" s="207">
        <v>27.604166666666668</v>
      </c>
      <c r="S28" s="207">
        <v>24.912280701754387</v>
      </c>
      <c r="T28" s="207">
        <v>25.138632162661739</v>
      </c>
      <c r="U28" s="208">
        <v>26.070588235294117</v>
      </c>
      <c r="V28" s="207">
        <v>26.1</v>
      </c>
      <c r="W28" s="86">
        <v>25.9</v>
      </c>
      <c r="X28" s="209">
        <v>26.033690658499236</v>
      </c>
      <c r="Y28" s="209">
        <v>25.958188153310104</v>
      </c>
      <c r="Z28" s="208">
        <v>25.968222442899702</v>
      </c>
      <c r="AA28" s="209">
        <v>25</v>
      </c>
      <c r="AB28" s="209">
        <v>24.929577464788732</v>
      </c>
      <c r="AC28" s="209">
        <v>25.2</v>
      </c>
      <c r="AD28" s="209">
        <v>18.399999999999999</v>
      </c>
      <c r="AE28" s="208">
        <v>23.5</v>
      </c>
      <c r="AF28" s="209">
        <v>27</v>
      </c>
      <c r="AG28" s="209">
        <v>26.8</v>
      </c>
      <c r="AH28" s="209">
        <v>27.7</v>
      </c>
      <c r="AI28" s="209">
        <v>25.5</v>
      </c>
      <c r="AJ28" s="208">
        <v>26.7</v>
      </c>
      <c r="AK28" s="209">
        <v>23.542857142857144</v>
      </c>
      <c r="AL28" s="209">
        <v>23.5</v>
      </c>
      <c r="AM28" s="209">
        <v>20.7</v>
      </c>
      <c r="AN28" s="209">
        <v>14.928649835345773</v>
      </c>
      <c r="AO28" s="210">
        <v>20.674216486700026</v>
      </c>
      <c r="AP28" s="209">
        <v>23.2</v>
      </c>
      <c r="AQ28" s="209">
        <v>24.3</v>
      </c>
      <c r="AR28" s="209">
        <v>21.9</v>
      </c>
      <c r="AS28" s="209">
        <v>23.8</v>
      </c>
      <c r="AT28" s="210">
        <v>23.3</v>
      </c>
      <c r="AU28" s="209">
        <v>24.824355971896956</v>
      </c>
      <c r="AV28" s="209">
        <v>21.5</v>
      </c>
      <c r="AW28" s="209">
        <v>23.4</v>
      </c>
      <c r="AX28" s="209">
        <v>40.824468085106389</v>
      </c>
      <c r="AY28" s="210">
        <v>25.8</v>
      </c>
      <c r="AZ28" s="209">
        <v>27.7</v>
      </c>
      <c r="BA28" s="209">
        <v>25.9</v>
      </c>
      <c r="BB28" s="209">
        <v>25.5</v>
      </c>
      <c r="BC28" s="209">
        <f>BC22/BC20*100</f>
        <v>19.946631087391594</v>
      </c>
      <c r="BD28" s="210">
        <f>BD22/BD20*100</f>
        <v>24.329127421361292</v>
      </c>
      <c r="BG28" s="220"/>
    </row>
    <row r="29" spans="1:60" s="14" customFormat="1">
      <c r="A29" s="211" t="s">
        <v>174</v>
      </c>
      <c r="B29" s="207">
        <v>487</v>
      </c>
      <c r="C29" s="207">
        <v>503</v>
      </c>
      <c r="D29" s="207">
        <v>499</v>
      </c>
      <c r="E29" s="207">
        <v>535</v>
      </c>
      <c r="F29" s="212">
        <v>2024</v>
      </c>
      <c r="G29" s="207">
        <v>525</v>
      </c>
      <c r="H29" s="207">
        <v>526</v>
      </c>
      <c r="I29" s="207">
        <v>516</v>
      </c>
      <c r="J29" s="207">
        <v>552</v>
      </c>
      <c r="K29" s="212">
        <v>2119</v>
      </c>
      <c r="L29" s="207">
        <v>547</v>
      </c>
      <c r="M29" s="207">
        <v>553</v>
      </c>
      <c r="N29" s="207">
        <v>543</v>
      </c>
      <c r="O29" s="207">
        <v>574</v>
      </c>
      <c r="P29" s="212">
        <v>2217</v>
      </c>
      <c r="Q29" s="213">
        <v>555</v>
      </c>
      <c r="R29" s="213">
        <v>556</v>
      </c>
      <c r="S29" s="213">
        <v>538</v>
      </c>
      <c r="T29" s="213">
        <v>580</v>
      </c>
      <c r="U29" s="212">
        <v>2229</v>
      </c>
      <c r="V29" s="213">
        <v>565</v>
      </c>
      <c r="W29" s="213">
        <v>577</v>
      </c>
      <c r="X29" s="213">
        <v>574</v>
      </c>
      <c r="Y29" s="213">
        <v>605</v>
      </c>
      <c r="Z29" s="212">
        <v>2321</v>
      </c>
      <c r="AA29" s="214">
        <v>568</v>
      </c>
      <c r="AB29" s="214">
        <v>558</v>
      </c>
      <c r="AC29" s="214">
        <v>554</v>
      </c>
      <c r="AD29" s="214">
        <v>619</v>
      </c>
      <c r="AE29" s="212">
        <v>2299</v>
      </c>
      <c r="AF29" s="214">
        <v>812</v>
      </c>
      <c r="AG29" s="214">
        <v>993</v>
      </c>
      <c r="AH29" s="214">
        <v>1034</v>
      </c>
      <c r="AI29" s="214">
        <v>1121</v>
      </c>
      <c r="AJ29" s="212">
        <v>3960</v>
      </c>
      <c r="AK29" s="214">
        <v>1080.9000000000001</v>
      </c>
      <c r="AL29" s="214">
        <v>1103</v>
      </c>
      <c r="AM29" s="214">
        <v>1123</v>
      </c>
      <c r="AN29" s="214">
        <v>1149</v>
      </c>
      <c r="AO29" s="212">
        <v>4456</v>
      </c>
      <c r="AP29" s="214">
        <v>1155</v>
      </c>
      <c r="AQ29" s="214">
        <v>1184</v>
      </c>
      <c r="AR29" s="214">
        <v>1181</v>
      </c>
      <c r="AS29" s="214">
        <v>1271</v>
      </c>
      <c r="AT29" s="212">
        <v>4791</v>
      </c>
      <c r="AU29" s="215">
        <v>1217.5999999999999</v>
      </c>
      <c r="AV29" s="215">
        <v>1231</v>
      </c>
      <c r="AW29" s="215">
        <v>1313</v>
      </c>
      <c r="AX29" s="214">
        <v>1537</v>
      </c>
      <c r="AY29" s="212">
        <v>5299</v>
      </c>
      <c r="AZ29" s="215">
        <v>1411</v>
      </c>
      <c r="BA29" s="214">
        <v>1132.2</v>
      </c>
      <c r="BB29" s="215">
        <v>1282</v>
      </c>
      <c r="BC29" s="214">
        <v>1449</v>
      </c>
      <c r="BD29" s="212">
        <f>+SUM(AZ29:BC29)</f>
        <v>5274.2</v>
      </c>
      <c r="BG29" s="220"/>
    </row>
    <row r="30" spans="1:60"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c r="BG30" s="220"/>
    </row>
    <row r="31" spans="1:60" s="72" customFormat="1">
      <c r="A31" s="151" t="s">
        <v>171</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v>61216</v>
      </c>
      <c r="AY31" s="132">
        <v>61216</v>
      </c>
      <c r="AZ31" s="73">
        <v>58788</v>
      </c>
      <c r="BA31" s="73">
        <v>53399</v>
      </c>
      <c r="BB31" s="73">
        <v>56090</v>
      </c>
      <c r="BC31" s="73">
        <v>56621</v>
      </c>
      <c r="BD31" s="132">
        <v>56621</v>
      </c>
      <c r="BG31" s="220"/>
    </row>
    <row r="32" spans="1:60"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BG32" s="220"/>
    </row>
    <row r="33" spans="1:59" ht="31.5">
      <c r="A33" s="33" t="s">
        <v>91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9">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59">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82</v>
      </c>
      <c r="W35" s="40" t="s">
        <v>83</v>
      </c>
      <c r="X35" s="40" t="s">
        <v>84</v>
      </c>
      <c r="Y35" s="40" t="s">
        <v>85</v>
      </c>
      <c r="Z35" s="41" t="s">
        <v>88</v>
      </c>
      <c r="AA35" s="40" t="s">
        <v>93</v>
      </c>
      <c r="AB35" s="40" t="s">
        <v>94</v>
      </c>
      <c r="AC35" s="40" t="s">
        <v>95</v>
      </c>
      <c r="AD35" s="40" t="s">
        <v>96</v>
      </c>
      <c r="AE35" s="41" t="s">
        <v>97</v>
      </c>
      <c r="AF35" s="40" t="str">
        <f t="shared" ref="AF35:AO35" si="3">AF$3</f>
        <v>Q1 2016</v>
      </c>
      <c r="AG35" s="40" t="str">
        <f t="shared" si="3"/>
        <v>Q2 2016</v>
      </c>
      <c r="AH35" s="40" t="str">
        <f t="shared" si="3"/>
        <v>Q3 2016</v>
      </c>
      <c r="AI35" s="40" t="str">
        <f t="shared" si="3"/>
        <v>Q4 2016</v>
      </c>
      <c r="AJ35" s="41" t="str">
        <f t="shared" si="3"/>
        <v>FY 2016</v>
      </c>
      <c r="AK35" s="40" t="str">
        <f t="shared" si="3"/>
        <v>Q1 2017</v>
      </c>
      <c r="AL35" s="40" t="str">
        <f t="shared" si="3"/>
        <v>Q2 2017</v>
      </c>
      <c r="AM35" s="40" t="str">
        <f t="shared" si="3"/>
        <v>Q3 2017</v>
      </c>
      <c r="AN35" s="40" t="str">
        <f t="shared" si="3"/>
        <v>Q4 2017</v>
      </c>
      <c r="AO35" s="41" t="str">
        <f t="shared" si="3"/>
        <v>FY 2017</v>
      </c>
      <c r="AP35" s="40" t="s">
        <v>123</v>
      </c>
      <c r="AQ35" s="40" t="s">
        <v>124</v>
      </c>
      <c r="AR35" s="40" t="s">
        <v>125</v>
      </c>
      <c r="AS35" s="40" t="s">
        <v>126</v>
      </c>
      <c r="AT35" s="41" t="s">
        <v>127</v>
      </c>
      <c r="AU35" s="40" t="s">
        <v>138</v>
      </c>
      <c r="AV35" s="40" t="s">
        <v>139</v>
      </c>
      <c r="AW35" s="40" t="s">
        <v>140</v>
      </c>
      <c r="AX35" s="40" t="s">
        <v>141</v>
      </c>
      <c r="AY35" s="41" t="s">
        <v>142</v>
      </c>
      <c r="AZ35" s="40" t="s">
        <v>161</v>
      </c>
      <c r="BA35" s="40" t="s">
        <v>162</v>
      </c>
      <c r="BB35" s="40" t="s">
        <v>163</v>
      </c>
      <c r="BC35" s="40" t="s">
        <v>164</v>
      </c>
      <c r="BD35" s="41" t="s">
        <v>165</v>
      </c>
    </row>
    <row r="36" spans="1:59">
      <c r="A36" s="35" t="s">
        <v>148</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v>19144</v>
      </c>
      <c r="BB36" s="69">
        <v>17910</v>
      </c>
      <c r="BC36" s="69">
        <v>19961</v>
      </c>
      <c r="BD36" s="96">
        <f>+SUM(AZ36:BC36)</f>
        <v>73689</v>
      </c>
      <c r="BG36" s="220"/>
    </row>
    <row r="37" spans="1:59">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v>14481</v>
      </c>
      <c r="BB37" s="69">
        <v>13607</v>
      </c>
      <c r="BC37" s="69">
        <v>15893</v>
      </c>
      <c r="BD37" s="96">
        <f t="shared" ref="BD37:BD46" si="4">+SUM(AZ37:BC37)</f>
        <v>56780</v>
      </c>
      <c r="BG37" s="220"/>
    </row>
    <row r="38" spans="1:59">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v>4663</v>
      </c>
      <c r="BB38" s="70">
        <v>4303</v>
      </c>
      <c r="BC38" s="70">
        <v>4068</v>
      </c>
      <c r="BD38" s="97">
        <f t="shared" si="4"/>
        <v>16909</v>
      </c>
      <c r="BG38" s="220"/>
    </row>
    <row r="39" spans="1:59">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c r="BG39" s="220"/>
    </row>
    <row r="40" spans="1:59">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v>736</v>
      </c>
      <c r="BB40" s="69">
        <v>692</v>
      </c>
      <c r="BC40" s="69">
        <v>645</v>
      </c>
      <c r="BD40" s="96">
        <f t="shared" si="4"/>
        <v>2870</v>
      </c>
      <c r="BG40" s="220"/>
    </row>
    <row r="41" spans="1:59">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v>1530</v>
      </c>
      <c r="BB41" s="69">
        <v>1394</v>
      </c>
      <c r="BC41" s="69">
        <v>1445</v>
      </c>
      <c r="BD41" s="96">
        <f t="shared" si="4"/>
        <v>6048</v>
      </c>
      <c r="BG41" s="220"/>
    </row>
    <row r="42" spans="1:59">
      <c r="A42" s="39" t="s">
        <v>75</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v>2397</v>
      </c>
      <c r="BB42" s="70">
        <v>2217</v>
      </c>
      <c r="BC42" s="70">
        <v>1978</v>
      </c>
      <c r="BD42" s="97">
        <f t="shared" si="4"/>
        <v>7991</v>
      </c>
      <c r="BG42" s="220"/>
    </row>
    <row r="43" spans="1:59">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c r="BG43" s="220"/>
    </row>
    <row r="44" spans="1:59">
      <c r="A44" s="35" t="s">
        <v>143</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v>190</v>
      </c>
      <c r="BB44" s="69">
        <v>151</v>
      </c>
      <c r="BC44" s="69">
        <v>127</v>
      </c>
      <c r="BD44" s="98">
        <f t="shared" si="4"/>
        <v>679</v>
      </c>
      <c r="BG44" s="220"/>
    </row>
    <row r="45" spans="1:59">
      <c r="A45" s="35" t="s">
        <v>144</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v>95</v>
      </c>
      <c r="BB45" s="68">
        <v>72</v>
      </c>
      <c r="BC45" s="68">
        <v>61</v>
      </c>
      <c r="BD45" s="96">
        <f t="shared" si="4"/>
        <v>286</v>
      </c>
      <c r="BG45" s="220"/>
    </row>
    <row r="46" spans="1:59">
      <c r="A46" s="39" t="s">
        <v>74</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v>1220</v>
      </c>
      <c r="AX46" s="70">
        <v>1195</v>
      </c>
      <c r="AY46" s="119">
        <v>4506</v>
      </c>
      <c r="AZ46" s="70">
        <v>1130</v>
      </c>
      <c r="BA46" s="70">
        <v>2112</v>
      </c>
      <c r="BB46" s="70">
        <v>1994</v>
      </c>
      <c r="BC46" s="70">
        <v>1790</v>
      </c>
      <c r="BD46" s="119">
        <f t="shared" si="4"/>
        <v>7026</v>
      </c>
      <c r="BG46" s="220"/>
    </row>
    <row r="47" spans="1:59">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C47" s="220"/>
      <c r="BD47" s="120"/>
      <c r="BE47" s="220"/>
      <c r="BG47" s="220"/>
    </row>
    <row r="48" spans="1:59">
      <c r="A48" s="84" t="s">
        <v>130</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v>22.8</v>
      </c>
      <c r="AY48" s="115">
        <v>24.5</v>
      </c>
      <c r="AZ48" s="87">
        <v>23.2</v>
      </c>
      <c r="BA48" s="87">
        <v>24.4</v>
      </c>
      <c r="BB48" s="87">
        <v>24</v>
      </c>
      <c r="BC48" s="87">
        <f>+BC38/BC36*100</f>
        <v>20.379740493963226</v>
      </c>
      <c r="BD48" s="115">
        <f>+BD38/BD36*100</f>
        <v>22.946437053020123</v>
      </c>
      <c r="BG48" s="220"/>
    </row>
    <row r="49" spans="1:59">
      <c r="A49" s="84" t="s">
        <v>129</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v>6.6</v>
      </c>
      <c r="AY49" s="115">
        <v>8.8000000000000007</v>
      </c>
      <c r="AZ49" s="87">
        <v>6.8</v>
      </c>
      <c r="BA49" s="87">
        <v>11</v>
      </c>
      <c r="BB49" s="87">
        <v>11.1</v>
      </c>
      <c r="BC49" s="87">
        <f>+BC46/BC36*100</f>
        <v>8.9674865988677919</v>
      </c>
      <c r="BD49" s="115">
        <f>+BD46/BD36*100</f>
        <v>9.5346659609982503</v>
      </c>
      <c r="BG49" s="220"/>
    </row>
    <row r="50" spans="1:59">
      <c r="A50" s="84" t="s">
        <v>131</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v>29</v>
      </c>
      <c r="AY50" s="115">
        <v>36</v>
      </c>
      <c r="AZ50" s="87">
        <v>29.2</v>
      </c>
      <c r="BA50" s="87">
        <v>45.3</v>
      </c>
      <c r="BB50" s="87">
        <v>46.3</v>
      </c>
      <c r="BC50" s="87">
        <f>+BC46/BC38*100</f>
        <v>44.001966568338254</v>
      </c>
      <c r="BD50" s="115">
        <f>+BD46/BD38*100</f>
        <v>41.551836300195163</v>
      </c>
      <c r="BG50" s="220"/>
    </row>
    <row r="51" spans="1:59">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c r="AZ51" s="116"/>
      <c r="BA51" s="116"/>
      <c r="BB51" s="116"/>
      <c r="BC51" s="116"/>
      <c r="BD51" s="114"/>
      <c r="BG51" s="220"/>
    </row>
    <row r="52" spans="1:59">
      <c r="A52" s="151" t="s">
        <v>171</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5">
        <v>12103</v>
      </c>
      <c r="AW52" s="71">
        <f>22519+305</f>
        <v>22824</v>
      </c>
      <c r="AX52" s="71">
        <v>21516</v>
      </c>
      <c r="AY52" s="114">
        <v>21516</v>
      </c>
      <c r="AZ52" s="71">
        <v>20610</v>
      </c>
      <c r="BA52" s="205">
        <v>18723</v>
      </c>
      <c r="BB52" s="71">
        <v>18067</v>
      </c>
      <c r="BC52" s="71">
        <v>18008</v>
      </c>
      <c r="BD52" s="114">
        <v>18008</v>
      </c>
      <c r="BG52" s="220"/>
    </row>
    <row r="53" spans="1:59">
      <c r="F53" s="99"/>
      <c r="K53" s="99"/>
      <c r="P53" s="99"/>
      <c r="U53" s="99"/>
      <c r="Z53" s="99"/>
      <c r="AE53" s="99"/>
      <c r="AJ53" s="99"/>
      <c r="AO53" s="99"/>
      <c r="AT53" s="99"/>
      <c r="AY53" s="99"/>
      <c r="BD53" s="99"/>
      <c r="BG53" s="220"/>
    </row>
    <row r="54" spans="1:59" ht="12.75">
      <c r="A54" s="117" t="s">
        <v>92</v>
      </c>
      <c r="F54" s="99"/>
      <c r="K54" s="99"/>
      <c r="P54" s="99"/>
      <c r="U54" s="99"/>
      <c r="Z54" s="99"/>
      <c r="AE54" s="99"/>
      <c r="AJ54" s="99"/>
      <c r="AO54" s="99"/>
      <c r="AT54" s="99"/>
      <c r="AY54" s="99"/>
      <c r="BD54" s="99"/>
      <c r="BG54" s="220"/>
    </row>
    <row r="55" spans="1:59" s="51" customFormat="1" ht="12.75">
      <c r="A55" s="55" t="s">
        <v>76</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c r="AZ55" s="91"/>
      <c r="BB55" s="91"/>
      <c r="BC55" s="91"/>
      <c r="BD55" s="111"/>
      <c r="BG55" s="220"/>
    </row>
    <row r="56" spans="1:59" s="51" customFormat="1" ht="12.75">
      <c r="A56" s="56" t="s">
        <v>172</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v>10620</v>
      </c>
      <c r="AY56" s="111">
        <v>27134</v>
      </c>
      <c r="AZ56" s="89">
        <v>9530</v>
      </c>
      <c r="BA56" s="89">
        <v>12057</v>
      </c>
      <c r="BB56" s="89">
        <v>10296</v>
      </c>
      <c r="BC56" s="222">
        <v>12873</v>
      </c>
      <c r="BD56" s="111">
        <v>44756</v>
      </c>
      <c r="BF56" s="221"/>
      <c r="BG56" s="220"/>
    </row>
    <row r="57" spans="1:59" s="51" customFormat="1" ht="12.75">
      <c r="A57" s="56" t="s">
        <v>173</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89">
        <v>2313</v>
      </c>
      <c r="AY57" s="111">
        <v>6594</v>
      </c>
      <c r="AZ57" s="89">
        <v>2153</v>
      </c>
      <c r="BA57" s="89">
        <v>3015</v>
      </c>
      <c r="BB57" s="89">
        <v>2578</v>
      </c>
      <c r="BC57" s="222">
        <v>2529</v>
      </c>
      <c r="BD57" s="111">
        <v>10275</v>
      </c>
      <c r="BF57" s="221"/>
      <c r="BG57" s="220"/>
    </row>
    <row r="58" spans="1:59" s="52" customFormat="1" ht="12.75">
      <c r="A58" s="55" t="s">
        <v>79</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v>442069</v>
      </c>
      <c r="AY58" s="122">
        <v>1071266</v>
      </c>
      <c r="AZ58" s="93">
        <v>359975</v>
      </c>
      <c r="BA58" s="93">
        <v>287452</v>
      </c>
      <c r="BB58" s="93">
        <v>300147</v>
      </c>
      <c r="BC58" s="223">
        <v>324831</v>
      </c>
      <c r="BD58" s="122">
        <v>1272405</v>
      </c>
      <c r="BF58" s="221"/>
      <c r="BG58" s="220"/>
    </row>
    <row r="59" spans="1:59" s="52" customFormat="1" ht="12.75">
      <c r="A59" s="124" t="s">
        <v>80</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19">
        <v>7231</v>
      </c>
      <c r="AV59" s="125">
        <v>7187</v>
      </c>
      <c r="AW59" s="125">
        <v>6326</v>
      </c>
      <c r="AX59" s="216">
        <v>5226</v>
      </c>
      <c r="AY59" s="97">
        <v>6155</v>
      </c>
      <c r="AZ59" s="219">
        <v>5981</v>
      </c>
      <c r="BA59" s="125">
        <v>10489</v>
      </c>
      <c r="BB59" s="125">
        <v>8589</v>
      </c>
      <c r="BC59" s="216">
        <v>7786</v>
      </c>
      <c r="BD59" s="97">
        <v>8075</v>
      </c>
      <c r="BF59" s="221"/>
      <c r="BG59" s="220"/>
    </row>
    <row r="60" spans="1:59"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177"/>
      <c r="BA60" s="177"/>
      <c r="BB60" s="177"/>
      <c r="BC60" s="224"/>
      <c r="BD60" s="111"/>
      <c r="BG60" s="220"/>
    </row>
    <row r="61" spans="1:59" s="51" customFormat="1" ht="12.75">
      <c r="A61" s="55" t="s">
        <v>77</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91"/>
      <c r="BA61" s="91"/>
      <c r="BB61" s="91"/>
      <c r="BC61" s="224"/>
      <c r="BD61" s="111"/>
      <c r="BG61" s="220"/>
    </row>
    <row r="62" spans="1:59" s="51" customFormat="1" ht="12.75">
      <c r="A62" s="56" t="s">
        <v>172</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v>7457</v>
      </c>
      <c r="AY62" s="111">
        <v>24017</v>
      </c>
      <c r="AZ62" s="89">
        <v>7144</v>
      </c>
      <c r="BA62" s="89">
        <v>7087</v>
      </c>
      <c r="BB62" s="89">
        <v>7614</v>
      </c>
      <c r="BC62" s="222">
        <v>7088</v>
      </c>
      <c r="BD62" s="111">
        <v>28933</v>
      </c>
      <c r="BF62" s="221"/>
      <c r="BG62" s="220"/>
    </row>
    <row r="63" spans="1:59" s="51" customFormat="1" ht="12.75">
      <c r="A63" s="56" t="s">
        <v>173</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v>1808</v>
      </c>
      <c r="AY63" s="111">
        <v>5923</v>
      </c>
      <c r="AZ63" s="89">
        <v>1722</v>
      </c>
      <c r="BA63" s="89">
        <v>1648</v>
      </c>
      <c r="BB63" s="89">
        <v>1725</v>
      </c>
      <c r="BC63" s="222">
        <v>1539</v>
      </c>
      <c r="BD63" s="111">
        <v>6634</v>
      </c>
      <c r="BF63" s="221"/>
      <c r="BG63" s="220"/>
    </row>
    <row r="64" spans="1:59" s="52" customFormat="1" ht="12.75">
      <c r="A64" s="55" t="s">
        <v>78</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v>635820</v>
      </c>
      <c r="AY64" s="122">
        <v>1907126</v>
      </c>
      <c r="AZ64" s="93">
        <v>575814</v>
      </c>
      <c r="BA64" s="93">
        <v>512138</v>
      </c>
      <c r="BB64" s="93">
        <v>568130</v>
      </c>
      <c r="BC64" s="223">
        <v>548820</v>
      </c>
      <c r="BD64" s="122">
        <v>2204902</v>
      </c>
      <c r="BF64" s="225"/>
      <c r="BG64" s="220"/>
    </row>
    <row r="65" spans="1:59" s="52" customFormat="1" ht="12.75">
      <c r="A65" s="124" t="s">
        <v>81</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v>3107</v>
      </c>
      <c r="AX65" s="217">
        <v>2846</v>
      </c>
      <c r="AY65" s="113">
        <v>3106</v>
      </c>
      <c r="AZ65" s="126">
        <v>2991</v>
      </c>
      <c r="BA65" s="126">
        <v>3218</v>
      </c>
      <c r="BB65" s="126">
        <v>3036</v>
      </c>
      <c r="BC65" s="217">
        <v>2804</v>
      </c>
      <c r="BD65" s="113">
        <v>3009</v>
      </c>
      <c r="BF65" s="225"/>
      <c r="BG65" s="220"/>
    </row>
    <row r="66" spans="1:59">
      <c r="AF66" s="2"/>
      <c r="AG66" s="2"/>
      <c r="AH66" s="2"/>
      <c r="AI66" s="2"/>
      <c r="AJ66" s="2"/>
      <c r="AK66" s="2"/>
      <c r="AL66" s="2"/>
      <c r="AM66" s="2"/>
      <c r="AN66" s="2"/>
      <c r="AP66" s="2"/>
      <c r="AQ66" s="2"/>
      <c r="AR66" s="2"/>
      <c r="AS66" s="2"/>
      <c r="AU66" s="2"/>
      <c r="AV66" s="2"/>
      <c r="AW66" s="2"/>
      <c r="AX66" s="2"/>
      <c r="AZ66" s="2"/>
      <c r="BA66" s="2"/>
      <c r="BB66" s="2"/>
      <c r="BC66" s="2"/>
      <c r="BG66" s="220"/>
    </row>
    <row r="67" spans="1:59" ht="31.5">
      <c r="A67" s="33" t="s">
        <v>87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9">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row>
    <row r="69" spans="1:59">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82</v>
      </c>
      <c r="W69" s="40" t="s">
        <v>83</v>
      </c>
      <c r="X69" s="40" t="s">
        <v>84</v>
      </c>
      <c r="Y69" s="40" t="s">
        <v>85</v>
      </c>
      <c r="Z69" s="41" t="s">
        <v>88</v>
      </c>
      <c r="AA69" s="40" t="s">
        <v>93</v>
      </c>
      <c r="AB69" s="40" t="s">
        <v>94</v>
      </c>
      <c r="AC69" s="40" t="s">
        <v>95</v>
      </c>
      <c r="AD69" s="40" t="s">
        <v>96</v>
      </c>
      <c r="AE69" s="41" t="s">
        <v>97</v>
      </c>
      <c r="AF69" s="40" t="str">
        <f t="shared" ref="AF69:AO69" si="5">AF$3</f>
        <v>Q1 2016</v>
      </c>
      <c r="AG69" s="40" t="str">
        <f t="shared" si="5"/>
        <v>Q2 2016</v>
      </c>
      <c r="AH69" s="40" t="str">
        <f t="shared" si="5"/>
        <v>Q3 2016</v>
      </c>
      <c r="AI69" s="40" t="str">
        <f t="shared" si="5"/>
        <v>Q4 2016</v>
      </c>
      <c r="AJ69" s="41" t="str">
        <f t="shared" si="5"/>
        <v>FY 2016</v>
      </c>
      <c r="AK69" s="40" t="str">
        <f t="shared" si="5"/>
        <v>Q1 2017</v>
      </c>
      <c r="AL69" s="40" t="str">
        <f t="shared" si="5"/>
        <v>Q2 2017</v>
      </c>
      <c r="AM69" s="40" t="str">
        <f t="shared" si="5"/>
        <v>Q3 2017</v>
      </c>
      <c r="AN69" s="40" t="str">
        <f t="shared" si="5"/>
        <v>Q4 2017</v>
      </c>
      <c r="AO69" s="41" t="str">
        <f t="shared" si="5"/>
        <v>FY 2017</v>
      </c>
      <c r="AP69" s="40" t="s">
        <v>123</v>
      </c>
      <c r="AQ69" s="40" t="s">
        <v>124</v>
      </c>
      <c r="AR69" s="40" t="s">
        <v>125</v>
      </c>
      <c r="AS69" s="40" t="s">
        <v>126</v>
      </c>
      <c r="AT69" s="41" t="s">
        <v>127</v>
      </c>
      <c r="AU69" s="40" t="s">
        <v>138</v>
      </c>
      <c r="AV69" s="40" t="s">
        <v>139</v>
      </c>
      <c r="AW69" s="40" t="s">
        <v>140</v>
      </c>
      <c r="AX69" s="40" t="s">
        <v>141</v>
      </c>
      <c r="AY69" s="41" t="s">
        <v>142</v>
      </c>
      <c r="AZ69" s="40" t="s">
        <v>161</v>
      </c>
      <c r="BA69" s="40" t="s">
        <v>162</v>
      </c>
      <c r="BB69" s="40" t="s">
        <v>163</v>
      </c>
      <c r="BC69" s="40" t="s">
        <v>164</v>
      </c>
      <c r="BD69" s="41" t="s">
        <v>165</v>
      </c>
    </row>
    <row r="70" spans="1:59">
      <c r="A70" s="35" t="s">
        <v>148</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v>6987</v>
      </c>
      <c r="BB70" s="69">
        <v>7521</v>
      </c>
      <c r="BC70" s="69">
        <v>7966</v>
      </c>
      <c r="BD70" s="96">
        <f>+SUM(AZ70:BC70)</f>
        <v>30395</v>
      </c>
      <c r="BG70" s="220"/>
    </row>
    <row r="71" spans="1:59">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v>5556</v>
      </c>
      <c r="BB71" s="69">
        <v>5936</v>
      </c>
      <c r="BC71" s="69">
        <v>6379</v>
      </c>
      <c r="BD71" s="96">
        <f t="shared" ref="BD71:BD80" si="6">+SUM(AZ71:BC71)</f>
        <v>24257</v>
      </c>
      <c r="BE71" s="220"/>
      <c r="BG71" s="220"/>
    </row>
    <row r="72" spans="1:59">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v>1431</v>
      </c>
      <c r="BB72" s="70">
        <v>1585</v>
      </c>
      <c r="BC72" s="70">
        <v>1587</v>
      </c>
      <c r="BD72" s="97">
        <f t="shared" si="6"/>
        <v>6138</v>
      </c>
      <c r="BG72" s="220"/>
    </row>
    <row r="73" spans="1:59">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c r="BG73" s="220"/>
    </row>
    <row r="74" spans="1:59">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v>242</v>
      </c>
      <c r="BB74" s="69">
        <v>251</v>
      </c>
      <c r="BC74" s="69">
        <v>241</v>
      </c>
      <c r="BD74" s="96">
        <f t="shared" si="6"/>
        <v>1021</v>
      </c>
      <c r="BG74" s="220"/>
    </row>
    <row r="75" spans="1:59">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v>686</v>
      </c>
      <c r="BB75" s="69">
        <v>650</v>
      </c>
      <c r="BC75" s="69">
        <v>705.7</v>
      </c>
      <c r="BD75" s="96">
        <f t="shared" si="6"/>
        <v>2798.7</v>
      </c>
      <c r="BG75" s="220"/>
    </row>
    <row r="76" spans="1:59">
      <c r="A76" s="39" t="s">
        <v>75</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v>503</v>
      </c>
      <c r="BB76" s="70">
        <v>684</v>
      </c>
      <c r="BC76" s="70">
        <v>640</v>
      </c>
      <c r="BD76" s="97">
        <f t="shared" si="6"/>
        <v>2318</v>
      </c>
      <c r="BG76" s="220"/>
    </row>
    <row r="77" spans="1:59">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c r="BG77" s="220"/>
    </row>
    <row r="78" spans="1:59">
      <c r="A78" s="35" t="s">
        <v>143</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v>209</v>
      </c>
      <c r="BB78" s="69">
        <v>211</v>
      </c>
      <c r="BC78" s="69">
        <v>202</v>
      </c>
      <c r="BD78" s="98">
        <f t="shared" si="6"/>
        <v>828</v>
      </c>
      <c r="BG78" s="220"/>
    </row>
    <row r="79" spans="1:59">
      <c r="A79" s="35" t="s">
        <v>144</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v>31</v>
      </c>
      <c r="BB79" s="68">
        <v>25</v>
      </c>
      <c r="BC79" s="68">
        <v>18</v>
      </c>
      <c r="BD79" s="96">
        <f t="shared" si="6"/>
        <v>100</v>
      </c>
      <c r="BG79" s="220"/>
    </row>
    <row r="80" spans="1:59">
      <c r="A80" s="39" t="s">
        <v>74</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v>263</v>
      </c>
      <c r="BB80" s="70">
        <v>448</v>
      </c>
      <c r="BC80" s="70">
        <v>420</v>
      </c>
      <c r="BD80" s="97">
        <f t="shared" si="6"/>
        <v>1390</v>
      </c>
      <c r="BG80" s="220"/>
    </row>
    <row r="81" spans="1:59">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C81" s="220"/>
      <c r="BD81" s="120"/>
      <c r="BE81" s="220"/>
    </row>
    <row r="82" spans="1:59">
      <c r="A82" s="84" t="s">
        <v>130</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v>19.2</v>
      </c>
      <c r="AY82" s="115">
        <v>19.5</v>
      </c>
      <c r="AZ82" s="87">
        <v>19.399999999999999</v>
      </c>
      <c r="BA82" s="87">
        <v>20.5</v>
      </c>
      <c r="BB82" s="87">
        <v>21.1</v>
      </c>
      <c r="BC82" s="87">
        <f>+BC72/BC70*100</f>
        <v>19.922169219181519</v>
      </c>
      <c r="BD82" s="115">
        <f>+BD72/BD70*100</f>
        <v>20.194110873498929</v>
      </c>
    </row>
    <row r="83" spans="1:59">
      <c r="A83" s="84" t="s">
        <v>129</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v>3.4</v>
      </c>
      <c r="AY83" s="115">
        <v>4</v>
      </c>
      <c r="AZ83" s="87">
        <v>3.3</v>
      </c>
      <c r="BA83" s="87">
        <v>3.8</v>
      </c>
      <c r="BB83" s="87">
        <v>6</v>
      </c>
      <c r="BC83" s="87">
        <v>5.3</v>
      </c>
      <c r="BD83" s="115">
        <f>+BD80/BD70*100</f>
        <v>4.5731205790426053</v>
      </c>
    </row>
    <row r="84" spans="1:59">
      <c r="A84" s="84" t="s">
        <v>131</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v>17.8</v>
      </c>
      <c r="AY84" s="115">
        <v>20.3</v>
      </c>
      <c r="AZ84" s="87">
        <v>16.899999999999999</v>
      </c>
      <c r="BA84" s="87">
        <v>18.399999999999999</v>
      </c>
      <c r="BB84" s="87">
        <v>28.3</v>
      </c>
      <c r="BC84" s="87">
        <v>26.5</v>
      </c>
      <c r="BD84" s="115">
        <f>+BD80/BD72*100</f>
        <v>22.645812968393614</v>
      </c>
    </row>
    <row r="85" spans="1:59">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c r="AZ85" s="116"/>
      <c r="BA85" s="116"/>
      <c r="BB85" s="116"/>
      <c r="BC85" s="116"/>
      <c r="BD85" s="114"/>
    </row>
    <row r="86" spans="1:59">
      <c r="A86" s="151" t="s">
        <v>171</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v>13644</v>
      </c>
      <c r="AY86" s="121">
        <v>13644</v>
      </c>
      <c r="AZ86" s="71">
        <v>15200</v>
      </c>
      <c r="BA86" s="71">
        <v>13408</v>
      </c>
      <c r="BB86" s="71">
        <v>14090</v>
      </c>
      <c r="BC86" s="71">
        <v>14003</v>
      </c>
      <c r="BD86" s="121">
        <v>14003</v>
      </c>
    </row>
    <row r="87" spans="1:59"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4"/>
      <c r="AW87" s="204"/>
      <c r="AX87" s="218"/>
      <c r="AY87" s="130"/>
      <c r="AZ87" s="188"/>
      <c r="BA87" s="204"/>
      <c r="BB87" s="204"/>
      <c r="BC87" s="218"/>
      <c r="BD87" s="130"/>
    </row>
    <row r="89" spans="1:59" ht="31.5">
      <c r="A89" s="33" t="s">
        <v>90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9">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row>
    <row r="91" spans="1:59">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82</v>
      </c>
      <c r="W91" s="40" t="s">
        <v>83</v>
      </c>
      <c r="X91" s="40" t="s">
        <v>84</v>
      </c>
      <c r="Y91" s="40" t="s">
        <v>85</v>
      </c>
      <c r="Z91" s="41" t="s">
        <v>88</v>
      </c>
      <c r="AA91" s="40" t="s">
        <v>93</v>
      </c>
      <c r="AB91" s="40" t="s">
        <v>94</v>
      </c>
      <c r="AC91" s="40" t="s">
        <v>95</v>
      </c>
      <c r="AD91" s="40" t="s">
        <v>96</v>
      </c>
      <c r="AE91" s="41" t="s">
        <v>97</v>
      </c>
      <c r="AF91" s="40" t="str">
        <f t="shared" ref="AF91:AO91" si="7">AF$3</f>
        <v>Q1 2016</v>
      </c>
      <c r="AG91" s="40" t="str">
        <f t="shared" si="7"/>
        <v>Q2 2016</v>
      </c>
      <c r="AH91" s="40" t="str">
        <f t="shared" si="7"/>
        <v>Q3 2016</v>
      </c>
      <c r="AI91" s="40" t="str">
        <f t="shared" si="7"/>
        <v>Q4 2016</v>
      </c>
      <c r="AJ91" s="41" t="str">
        <f t="shared" si="7"/>
        <v>FY 2016</v>
      </c>
      <c r="AK91" s="40" t="str">
        <f t="shared" si="7"/>
        <v>Q1 2017</v>
      </c>
      <c r="AL91" s="40" t="str">
        <f t="shared" si="7"/>
        <v>Q2 2017</v>
      </c>
      <c r="AM91" s="40" t="str">
        <f t="shared" si="7"/>
        <v>Q3 2017</v>
      </c>
      <c r="AN91" s="40" t="str">
        <f t="shared" si="7"/>
        <v>Q4 2017</v>
      </c>
      <c r="AO91" s="41" t="str">
        <f t="shared" si="7"/>
        <v>FY 2017</v>
      </c>
      <c r="AP91" s="40" t="s">
        <v>123</v>
      </c>
      <c r="AQ91" s="40" t="s">
        <v>124</v>
      </c>
      <c r="AR91" s="40" t="s">
        <v>125</v>
      </c>
      <c r="AS91" s="40" t="s">
        <v>126</v>
      </c>
      <c r="AT91" s="41" t="s">
        <v>127</v>
      </c>
      <c r="AU91" s="40" t="s">
        <v>138</v>
      </c>
      <c r="AV91" s="40" t="s">
        <v>139</v>
      </c>
      <c r="AW91" s="40" t="s">
        <v>140</v>
      </c>
      <c r="AX91" s="40" t="s">
        <v>141</v>
      </c>
      <c r="AY91" s="41" t="s">
        <v>142</v>
      </c>
      <c r="AZ91" s="40" t="s">
        <v>161</v>
      </c>
      <c r="BA91" s="40" t="s">
        <v>162</v>
      </c>
      <c r="BB91" s="40" t="s">
        <v>163</v>
      </c>
      <c r="BC91" s="40" t="s">
        <v>164</v>
      </c>
      <c r="BD91" s="41" t="s">
        <v>165</v>
      </c>
    </row>
    <row r="92" spans="1:59">
      <c r="A92" s="35" t="s">
        <v>148</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v>3256</v>
      </c>
      <c r="BB92" s="69">
        <v>3388</v>
      </c>
      <c r="BC92" s="69">
        <v>4523</v>
      </c>
      <c r="BD92" s="96">
        <f>+SUM(AZ92:BC92)</f>
        <v>14608</v>
      </c>
      <c r="BG92" s="220"/>
    </row>
    <row r="93" spans="1:59">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v>1985</v>
      </c>
      <c r="BB93" s="69">
        <v>2075</v>
      </c>
      <c r="BC93" s="69">
        <v>2994</v>
      </c>
      <c r="BD93" s="96">
        <f t="shared" ref="BD93:BD102" si="8">+SUM(AZ93:BC93)</f>
        <v>9239</v>
      </c>
      <c r="BG93" s="220"/>
    </row>
    <row r="94" spans="1:59">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v>1271</v>
      </c>
      <c r="BB94" s="70">
        <v>1313</v>
      </c>
      <c r="BC94" s="70">
        <v>1529</v>
      </c>
      <c r="BD94" s="97">
        <f t="shared" si="8"/>
        <v>5369</v>
      </c>
      <c r="BG94" s="220"/>
    </row>
    <row r="95" spans="1:59">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c r="BG95" s="220"/>
    </row>
    <row r="96" spans="1:59">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v>244</v>
      </c>
      <c r="BB96" s="69">
        <v>255</v>
      </c>
      <c r="BC96" s="69">
        <v>301</v>
      </c>
      <c r="BD96" s="96">
        <f t="shared" si="8"/>
        <v>1089</v>
      </c>
      <c r="BG96" s="220"/>
    </row>
    <row r="97" spans="1:59">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v>365</v>
      </c>
      <c r="BB97" s="69">
        <v>344</v>
      </c>
      <c r="BC97" s="69">
        <v>355</v>
      </c>
      <c r="BD97" s="96">
        <f t="shared" si="8"/>
        <v>1449</v>
      </c>
      <c r="BG97" s="220"/>
    </row>
    <row r="98" spans="1:59">
      <c r="A98" s="39" t="s">
        <v>75</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v>662</v>
      </c>
      <c r="BB98" s="70">
        <v>714</v>
      </c>
      <c r="BC98" s="70">
        <v>873</v>
      </c>
      <c r="BD98" s="97">
        <f t="shared" si="8"/>
        <v>2831</v>
      </c>
      <c r="BG98" s="220"/>
    </row>
    <row r="99" spans="1:59">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c r="BG99" s="220"/>
    </row>
    <row r="100" spans="1:59">
      <c r="A100" s="35" t="s">
        <v>143</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v>361</v>
      </c>
      <c r="BB100" s="69">
        <v>342</v>
      </c>
      <c r="BC100" s="69">
        <v>355</v>
      </c>
      <c r="BD100" s="98">
        <f t="shared" si="8"/>
        <v>1422</v>
      </c>
      <c r="BG100" s="220"/>
    </row>
    <row r="101" spans="1:59">
      <c r="A101" s="35" t="s">
        <v>144</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v>67</v>
      </c>
      <c r="BB101" s="68">
        <v>60</v>
      </c>
      <c r="BC101" s="68">
        <v>62</v>
      </c>
      <c r="BD101" s="96">
        <f t="shared" si="8"/>
        <v>248</v>
      </c>
      <c r="BG101" s="220"/>
    </row>
    <row r="102" spans="1:59">
      <c r="A102" s="39" t="s">
        <v>74</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v>234</v>
      </c>
      <c r="BB102" s="70">
        <v>312</v>
      </c>
      <c r="BC102" s="70">
        <v>456</v>
      </c>
      <c r="BD102" s="97">
        <f t="shared" si="8"/>
        <v>1161</v>
      </c>
      <c r="BG102" s="220"/>
    </row>
    <row r="103" spans="1:59">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BC103" s="220"/>
      <c r="BD103" s="120"/>
      <c r="BE103" s="220"/>
    </row>
    <row r="104" spans="1:59">
      <c r="A104" s="84" t="s">
        <v>130</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v>29.6</v>
      </c>
      <c r="AY104" s="115">
        <v>34.5</v>
      </c>
      <c r="AZ104" s="87">
        <v>36.5</v>
      </c>
      <c r="BA104" s="87">
        <v>39</v>
      </c>
      <c r="BB104" s="87">
        <v>38.799999999999997</v>
      </c>
      <c r="BC104" s="87">
        <f>+BC94/BC92*100</f>
        <v>33.80499668361707</v>
      </c>
      <c r="BD104" s="115">
        <f>+BD94/BD92*100</f>
        <v>36.753833515881709</v>
      </c>
    </row>
    <row r="105" spans="1:59">
      <c r="A105" s="84" t="s">
        <v>129</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v>7.2</v>
      </c>
      <c r="AY105" s="115">
        <v>7</v>
      </c>
      <c r="AZ105" s="87">
        <v>4.5999999999999996</v>
      </c>
      <c r="BA105" s="87">
        <v>7.2</v>
      </c>
      <c r="BB105" s="87">
        <v>9.1999999999999993</v>
      </c>
      <c r="BC105" s="87">
        <v>10.1</v>
      </c>
      <c r="BD105" s="115">
        <f>+BD102/BD92*100</f>
        <v>7.9476998904709744</v>
      </c>
    </row>
    <row r="106" spans="1:59">
      <c r="A106" s="84" t="s">
        <v>131</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v>24.3</v>
      </c>
      <c r="AY106" s="115">
        <v>20.399999999999999</v>
      </c>
      <c r="AZ106" s="87">
        <v>12.7</v>
      </c>
      <c r="BA106" s="87">
        <v>18.399999999999999</v>
      </c>
      <c r="BB106" s="87">
        <v>23.8</v>
      </c>
      <c r="BC106" s="87">
        <v>29.8</v>
      </c>
      <c r="BD106" s="115">
        <f>+BD102/BD94*100</f>
        <v>21.624138573291116</v>
      </c>
    </row>
    <row r="107" spans="1:59">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c r="AZ107" s="129"/>
      <c r="BA107" s="129"/>
      <c r="BB107" s="129"/>
      <c r="BC107" s="129"/>
      <c r="BD107" s="128"/>
    </row>
    <row r="108" spans="1:59">
      <c r="A108" s="151" t="s">
        <v>171</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v>22777</v>
      </c>
      <c r="AY108" s="121">
        <v>22777</v>
      </c>
      <c r="AZ108" s="71">
        <v>20079</v>
      </c>
      <c r="BA108" s="71">
        <v>18428</v>
      </c>
      <c r="BB108" s="71">
        <v>21039</v>
      </c>
      <c r="BC108" s="71">
        <v>21478</v>
      </c>
      <c r="BD108" s="132">
        <v>21478</v>
      </c>
    </row>
    <row r="109" spans="1:59"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row r="111" spans="1:59">
      <c r="AZ111" s="220"/>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ignoredErrors>
    <ignoredError sqref="BD4:BD9 BD16:BD23 BD29 BD36:BD52 BD70:BD80 BD92:BD102 BD10:BD15" formulaRange="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130" zoomScaleNormal="100" zoomScaleSheetLayoutView="130" workbookViewId="0">
      <pane xSplit="2" ySplit="4" topLeftCell="H43" activePane="bottomRight" state="frozen"/>
      <selection activeCell="AO85" sqref="AO85"/>
      <selection pane="topRight" activeCell="AO85" sqref="AO85"/>
      <selection pane="bottomLeft" activeCell="AO85" sqref="AO85"/>
      <selection pane="bottomRight" activeCell="M18" sqref="M18"/>
    </sheetView>
  </sheetViews>
  <sheetFormatPr defaultColWidth="9.140625" defaultRowHeight="11.25" outlineLevelCol="1"/>
  <cols>
    <col min="1" max="1" width="51.140625" style="1" customWidth="1"/>
    <col min="2" max="2" width="0.85546875" style="1" customWidth="1"/>
    <col min="3" max="7" width="9.42578125" style="1" hidden="1" customWidth="1" outlineLevel="1"/>
    <col min="8" max="8" width="9.42578125" style="1" customWidth="1" collapsed="1"/>
    <col min="9" max="13" width="9.42578125" style="1" customWidth="1"/>
    <col min="14" max="15" width="7.5703125" style="2"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159</v>
      </c>
      <c r="B1" s="7"/>
      <c r="C1" s="226"/>
      <c r="D1" s="226"/>
      <c r="E1" s="226"/>
      <c r="F1" s="226"/>
      <c r="G1" s="226"/>
      <c r="H1" s="9"/>
      <c r="K1" s="9"/>
      <c r="L1" s="9"/>
      <c r="O1" s="169"/>
      <c r="P1" s="9"/>
      <c r="Q1" s="7"/>
      <c r="V1" s="9"/>
      <c r="W1" s="7"/>
      <c r="AC1" s="7"/>
    </row>
    <row r="2" spans="1:29" s="5" customFormat="1" ht="2.1" customHeight="1">
      <c r="A2" s="4"/>
      <c r="C2" s="226"/>
      <c r="D2" s="226"/>
      <c r="E2" s="226"/>
      <c r="F2" s="226"/>
      <c r="G2" s="226"/>
      <c r="H2" s="4"/>
      <c r="K2" s="4"/>
      <c r="L2" s="4"/>
      <c r="O2" s="170"/>
      <c r="P2" s="4"/>
      <c r="V2" s="4"/>
    </row>
    <row r="3" spans="1:29">
      <c r="A3" s="9" t="s">
        <v>6</v>
      </c>
      <c r="B3" s="3"/>
      <c r="C3" s="226"/>
      <c r="D3" s="226"/>
      <c r="E3" s="226"/>
      <c r="F3" s="226"/>
      <c r="G3" s="226"/>
      <c r="N3" s="1"/>
    </row>
    <row r="4" spans="1:29" ht="12" customHeight="1">
      <c r="A4" s="110"/>
      <c r="B4" s="110"/>
      <c r="C4" s="110">
        <v>2010</v>
      </c>
      <c r="D4" s="110">
        <v>2011</v>
      </c>
      <c r="E4" s="110">
        <v>2012</v>
      </c>
      <c r="F4" s="110">
        <v>2013</v>
      </c>
      <c r="G4" s="110">
        <v>2014</v>
      </c>
      <c r="H4" s="110">
        <v>2015</v>
      </c>
      <c r="I4" s="153">
        <v>2016</v>
      </c>
      <c r="J4" s="153" t="s">
        <v>136</v>
      </c>
      <c r="K4" s="153" t="s">
        <v>137</v>
      </c>
      <c r="L4" s="153">
        <v>2019</v>
      </c>
      <c r="M4" s="153" t="s">
        <v>175</v>
      </c>
    </row>
    <row r="5" spans="1:29" ht="11.45" customHeight="1">
      <c r="A5" s="154"/>
      <c r="B5" s="155"/>
      <c r="C5" s="147"/>
      <c r="D5" s="147"/>
      <c r="E5" s="147"/>
      <c r="F5" s="147"/>
      <c r="G5" s="147"/>
      <c r="H5" s="147"/>
      <c r="I5" s="147"/>
      <c r="J5" s="147"/>
      <c r="K5" s="147"/>
      <c r="L5" s="147"/>
      <c r="M5" s="109"/>
      <c r="N5" s="203"/>
    </row>
    <row r="6" spans="1:29" ht="12" customHeight="1">
      <c r="A6" s="158" t="s">
        <v>98</v>
      </c>
      <c r="B6" s="156"/>
      <c r="C6" s="64">
        <v>2721</v>
      </c>
      <c r="D6" s="64">
        <v>2975</v>
      </c>
      <c r="E6" s="64">
        <v>3074</v>
      </c>
      <c r="F6" s="64">
        <v>3052</v>
      </c>
      <c r="G6" s="64">
        <v>3145</v>
      </c>
      <c r="H6" s="147">
        <v>3575</v>
      </c>
      <c r="I6" s="147">
        <v>4250</v>
      </c>
      <c r="J6" s="147">
        <v>5664</v>
      </c>
      <c r="K6" s="147">
        <v>6212</v>
      </c>
      <c r="L6" s="147">
        <v>10292</v>
      </c>
      <c r="M6" s="109">
        <v>13559</v>
      </c>
      <c r="N6" s="187"/>
    </row>
    <row r="7" spans="1:29" ht="11.45" customHeight="1">
      <c r="A7" s="158"/>
      <c r="B7" s="156"/>
      <c r="C7" s="64"/>
      <c r="D7" s="64"/>
      <c r="E7" s="64"/>
      <c r="F7" s="64"/>
      <c r="G7" s="64"/>
      <c r="H7" s="147"/>
      <c r="I7" s="147"/>
      <c r="J7" s="147"/>
      <c r="K7" s="147"/>
      <c r="L7" s="147"/>
      <c r="M7" s="109"/>
    </row>
    <row r="8" spans="1:29" ht="11.45" customHeight="1">
      <c r="A8" s="159" t="s">
        <v>55</v>
      </c>
      <c r="B8" s="156"/>
      <c r="C8" s="64"/>
      <c r="D8" s="64"/>
      <c r="E8" s="64"/>
      <c r="F8" s="64"/>
      <c r="G8" s="64"/>
      <c r="H8" s="147"/>
      <c r="I8" s="147"/>
      <c r="J8" s="147"/>
      <c r="K8" s="147"/>
      <c r="L8" s="147"/>
      <c r="M8" s="109"/>
    </row>
    <row r="9" spans="1:29" ht="11.45" customHeight="1">
      <c r="A9" s="158" t="s">
        <v>99</v>
      </c>
      <c r="B9" s="156"/>
      <c r="C9" s="64">
        <v>30</v>
      </c>
      <c r="D9" s="64">
        <v>34</v>
      </c>
      <c r="E9" s="64">
        <v>40</v>
      </c>
      <c r="F9" s="64">
        <v>39</v>
      </c>
      <c r="G9" s="64">
        <v>37</v>
      </c>
      <c r="H9" s="147">
        <v>37</v>
      </c>
      <c r="I9" s="147">
        <v>48</v>
      </c>
      <c r="J9" s="147">
        <v>68</v>
      </c>
      <c r="K9" s="147">
        <v>93</v>
      </c>
      <c r="L9" s="147">
        <v>117</v>
      </c>
      <c r="M9" s="190">
        <v>134</v>
      </c>
    </row>
    <row r="10" spans="1:29">
      <c r="A10" s="158" t="s">
        <v>56</v>
      </c>
      <c r="B10" s="156"/>
      <c r="C10" s="64">
        <v>-372</v>
      </c>
      <c r="D10" s="64">
        <v>-122</v>
      </c>
      <c r="E10" s="64">
        <v>22</v>
      </c>
      <c r="F10" s="64">
        <v>-174</v>
      </c>
      <c r="G10" s="64">
        <v>96</v>
      </c>
      <c r="H10" s="147">
        <v>-238</v>
      </c>
      <c r="I10" s="147">
        <v>-168</v>
      </c>
      <c r="J10" s="147">
        <v>-279</v>
      </c>
      <c r="K10" s="147">
        <v>-329</v>
      </c>
      <c r="L10" s="147">
        <v>-181</v>
      </c>
      <c r="M10" s="190">
        <v>93</v>
      </c>
    </row>
    <row r="11" spans="1:29" ht="11.45" customHeight="1">
      <c r="A11" s="158" t="s">
        <v>133</v>
      </c>
      <c r="B11" s="156"/>
      <c r="C11" s="64">
        <v>-8</v>
      </c>
      <c r="D11" s="64">
        <v>-184</v>
      </c>
      <c r="E11" s="64">
        <v>-196</v>
      </c>
      <c r="F11" s="64">
        <v>-217</v>
      </c>
      <c r="G11" s="64">
        <v>-280</v>
      </c>
      <c r="H11" s="147">
        <v>758</v>
      </c>
      <c r="I11" s="64">
        <v>-1158</v>
      </c>
      <c r="J11" s="64">
        <v>944</v>
      </c>
      <c r="K11" s="64">
        <v>-520</v>
      </c>
      <c r="L11" s="64">
        <v>-1165</v>
      </c>
      <c r="M11" s="190">
        <v>209</v>
      </c>
    </row>
    <row r="12" spans="1:29">
      <c r="A12" s="158" t="s">
        <v>57</v>
      </c>
      <c r="B12" s="156"/>
      <c r="C12" s="64">
        <v>6</v>
      </c>
      <c r="D12" s="64">
        <v>0</v>
      </c>
      <c r="E12" s="64">
        <v>-271</v>
      </c>
      <c r="F12" s="64">
        <v>-129</v>
      </c>
      <c r="G12" s="64">
        <v>-296</v>
      </c>
      <c r="H12" s="147">
        <v>-58</v>
      </c>
      <c r="I12" s="147">
        <v>-644</v>
      </c>
      <c r="J12" s="147">
        <v>-488</v>
      </c>
      <c r="K12" s="147">
        <v>0</v>
      </c>
      <c r="L12" s="147">
        <v>-292</v>
      </c>
      <c r="M12" s="190">
        <v>-1944</v>
      </c>
    </row>
    <row r="13" spans="1:29" ht="12" customHeight="1">
      <c r="A13" s="158" t="s">
        <v>100</v>
      </c>
      <c r="B13" s="156"/>
      <c r="C13" s="64">
        <v>0</v>
      </c>
      <c r="D13" s="64">
        <v>0</v>
      </c>
      <c r="E13" s="64">
        <v>46</v>
      </c>
      <c r="F13" s="64">
        <v>32</v>
      </c>
      <c r="G13" s="64">
        <v>50</v>
      </c>
      <c r="H13" s="147">
        <v>50</v>
      </c>
      <c r="I13" s="147">
        <v>118</v>
      </c>
      <c r="J13" s="147">
        <v>110</v>
      </c>
      <c r="K13" s="147">
        <v>107</v>
      </c>
      <c r="L13" s="147">
        <v>131</v>
      </c>
      <c r="M13" s="190">
        <v>225</v>
      </c>
    </row>
    <row r="14" spans="1:29">
      <c r="A14" s="160" t="s">
        <v>101</v>
      </c>
      <c r="B14" s="116"/>
      <c r="C14" s="64">
        <v>-533</v>
      </c>
      <c r="D14" s="64">
        <v>-415</v>
      </c>
      <c r="E14" s="64">
        <v>-282</v>
      </c>
      <c r="F14" s="64">
        <v>-292</v>
      </c>
      <c r="G14" s="64">
        <v>-306</v>
      </c>
      <c r="H14" s="147">
        <v>-363</v>
      </c>
      <c r="I14" s="147">
        <v>-409</v>
      </c>
      <c r="J14" s="147">
        <v>-386</v>
      </c>
      <c r="K14" s="147">
        <v>-411</v>
      </c>
      <c r="L14" s="147">
        <v>-939</v>
      </c>
      <c r="M14" s="190">
        <v>-933</v>
      </c>
    </row>
    <row r="15" spans="1:29">
      <c r="A15" s="160" t="s">
        <v>58</v>
      </c>
      <c r="B15" s="157"/>
      <c r="C15" s="64">
        <v>-181</v>
      </c>
      <c r="D15" s="64">
        <v>-425</v>
      </c>
      <c r="E15" s="64">
        <v>-782</v>
      </c>
      <c r="F15" s="64">
        <v>-536</v>
      </c>
      <c r="G15" s="64">
        <v>-527</v>
      </c>
      <c r="H15" s="147">
        <v>-601</v>
      </c>
      <c r="I15" s="147">
        <v>-764</v>
      </c>
      <c r="J15" s="147">
        <v>-969</v>
      </c>
      <c r="K15" s="147">
        <v>-851</v>
      </c>
      <c r="L15" s="147">
        <v>-1084</v>
      </c>
      <c r="M15" s="190">
        <v>-1067</v>
      </c>
    </row>
    <row r="16" spans="1:29">
      <c r="A16" s="161" t="s">
        <v>60</v>
      </c>
      <c r="B16" s="171"/>
      <c r="C16" s="58">
        <v>1663</v>
      </c>
      <c r="D16" s="58">
        <v>1863</v>
      </c>
      <c r="E16" s="58">
        <v>1651</v>
      </c>
      <c r="F16" s="58">
        <v>1775</v>
      </c>
      <c r="G16" s="58">
        <v>1919</v>
      </c>
      <c r="H16" s="141">
        <v>3160</v>
      </c>
      <c r="I16" s="58">
        <v>1273</v>
      </c>
      <c r="J16" s="58">
        <v>4664</v>
      </c>
      <c r="K16" s="58">
        <v>4301</v>
      </c>
      <c r="L16" s="58">
        <v>6879</v>
      </c>
      <c r="M16" s="191">
        <v>10276</v>
      </c>
    </row>
    <row r="17" spans="1:32">
      <c r="A17" s="158"/>
      <c r="B17" s="116"/>
      <c r="C17" s="59"/>
      <c r="D17" s="59"/>
      <c r="E17" s="59"/>
      <c r="F17" s="59"/>
      <c r="G17" s="59"/>
      <c r="H17" s="142"/>
      <c r="I17" s="142"/>
      <c r="J17" s="142"/>
      <c r="K17" s="142"/>
      <c r="L17" s="142"/>
      <c r="M17" s="192"/>
    </row>
    <row r="18" spans="1:32">
      <c r="A18" s="158" t="s">
        <v>102</v>
      </c>
      <c r="B18" s="116"/>
      <c r="C18" s="64">
        <v>-115</v>
      </c>
      <c r="D18" s="64">
        <v>-96</v>
      </c>
      <c r="E18" s="64">
        <v>-132</v>
      </c>
      <c r="F18" s="64">
        <v>-177</v>
      </c>
      <c r="G18" s="64">
        <v>-230</v>
      </c>
      <c r="H18" s="147">
        <v>-284</v>
      </c>
      <c r="I18" s="147">
        <v>-338</v>
      </c>
      <c r="J18" s="147">
        <v>-393</v>
      </c>
      <c r="K18" s="147">
        <v>-501</v>
      </c>
      <c r="L18" s="147">
        <v>-292</v>
      </c>
      <c r="M18" s="190">
        <v>-220</v>
      </c>
    </row>
    <row r="19" spans="1:32">
      <c r="A19" s="158" t="s">
        <v>103</v>
      </c>
      <c r="B19" s="116"/>
      <c r="C19" s="64">
        <v>-330</v>
      </c>
      <c r="D19" s="64">
        <v>-548</v>
      </c>
      <c r="E19" s="64">
        <v>-446</v>
      </c>
      <c r="F19" s="64">
        <v>-226</v>
      </c>
      <c r="G19" s="64">
        <v>-373</v>
      </c>
      <c r="H19" s="147">
        <v>-297</v>
      </c>
      <c r="I19" s="64">
        <v>-457</v>
      </c>
      <c r="J19" s="64">
        <v>-620</v>
      </c>
      <c r="K19" s="64">
        <v>-709</v>
      </c>
      <c r="L19" s="64">
        <v>-1000</v>
      </c>
      <c r="M19" s="190">
        <v>-1121</v>
      </c>
    </row>
    <row r="20" spans="1:32">
      <c r="A20" s="158" t="s">
        <v>104</v>
      </c>
      <c r="B20" s="116"/>
      <c r="C20" s="64">
        <v>376</v>
      </c>
      <c r="D20" s="64">
        <v>680</v>
      </c>
      <c r="E20" s="64">
        <v>404</v>
      </c>
      <c r="F20" s="64">
        <v>314</v>
      </c>
      <c r="G20" s="64">
        <v>169</v>
      </c>
      <c r="H20" s="147">
        <v>318</v>
      </c>
      <c r="I20" s="147">
        <v>492</v>
      </c>
      <c r="J20" s="147">
        <v>636</v>
      </c>
      <c r="K20" s="147">
        <v>859</v>
      </c>
      <c r="L20" s="147">
        <v>623</v>
      </c>
      <c r="M20" s="190">
        <v>803</v>
      </c>
    </row>
    <row r="21" spans="1:32">
      <c r="A21" s="158" t="s">
        <v>132</v>
      </c>
      <c r="B21" s="116"/>
      <c r="C21" s="64">
        <v>-54</v>
      </c>
      <c r="D21" s="64">
        <v>-65</v>
      </c>
      <c r="E21" s="64">
        <v>-94</v>
      </c>
      <c r="F21" s="64">
        <v>-269</v>
      </c>
      <c r="G21" s="64">
        <v>-14</v>
      </c>
      <c r="H21" s="147">
        <v>-108</v>
      </c>
      <c r="I21" s="147">
        <v>-4624</v>
      </c>
      <c r="J21" s="147">
        <v>-8</v>
      </c>
      <c r="K21" s="147">
        <v>-59</v>
      </c>
      <c r="L21" s="147">
        <v>2101</v>
      </c>
      <c r="M21" s="190">
        <v>-140</v>
      </c>
    </row>
    <row r="22" spans="1:32">
      <c r="A22" s="160" t="s">
        <v>59</v>
      </c>
      <c r="B22" s="116"/>
      <c r="C22" s="64">
        <v>-28</v>
      </c>
      <c r="D22" s="64">
        <v>-5</v>
      </c>
      <c r="E22" s="64">
        <v>19</v>
      </c>
      <c r="F22" s="64">
        <v>10</v>
      </c>
      <c r="G22" s="64">
        <v>-13</v>
      </c>
      <c r="H22" s="147">
        <v>-60</v>
      </c>
      <c r="I22" s="147">
        <v>-26</v>
      </c>
      <c r="J22" s="147">
        <v>60</v>
      </c>
      <c r="K22" s="147">
        <v>-34</v>
      </c>
      <c r="L22" s="147">
        <v>-61</v>
      </c>
      <c r="M22" s="190">
        <v>122</v>
      </c>
      <c r="AF22" s="2"/>
    </row>
    <row r="23" spans="1:32">
      <c r="A23" s="161" t="s">
        <v>61</v>
      </c>
      <c r="B23" s="171"/>
      <c r="C23" s="58">
        <v>-151</v>
      </c>
      <c r="D23" s="58">
        <v>-34</v>
      </c>
      <c r="E23" s="58">
        <v>-249</v>
      </c>
      <c r="F23" s="58">
        <v>-348</v>
      </c>
      <c r="G23" s="58">
        <v>-461</v>
      </c>
      <c r="H23" s="141">
        <v>-431</v>
      </c>
      <c r="I23" s="58">
        <v>-4953</v>
      </c>
      <c r="J23" s="58">
        <v>-325</v>
      </c>
      <c r="K23" s="58">
        <v>-444</v>
      </c>
      <c r="L23" s="58">
        <v>1371</v>
      </c>
      <c r="M23" s="191">
        <v>-556</v>
      </c>
    </row>
    <row r="24" spans="1:32">
      <c r="A24" s="160"/>
      <c r="B24" s="116"/>
      <c r="C24" s="59"/>
      <c r="D24" s="59"/>
      <c r="E24" s="59"/>
      <c r="F24" s="59"/>
      <c r="G24" s="59"/>
      <c r="H24" s="142"/>
      <c r="I24" s="142"/>
      <c r="J24" s="142"/>
      <c r="K24" s="142"/>
      <c r="L24" s="142"/>
      <c r="M24" s="192"/>
    </row>
    <row r="25" spans="1:32">
      <c r="A25" s="163" t="s">
        <v>62</v>
      </c>
      <c r="B25" s="74"/>
      <c r="C25" s="61">
        <v>1512</v>
      </c>
      <c r="D25" s="61">
        <v>1829</v>
      </c>
      <c r="E25" s="61">
        <v>1402</v>
      </c>
      <c r="F25" s="61">
        <v>1427</v>
      </c>
      <c r="G25" s="61">
        <v>1458</v>
      </c>
      <c r="H25" s="144">
        <v>2729</v>
      </c>
      <c r="I25" s="144">
        <v>-3680</v>
      </c>
      <c r="J25" s="144">
        <v>4339</v>
      </c>
      <c r="K25" s="144">
        <v>3857</v>
      </c>
      <c r="L25" s="144">
        <v>8250</v>
      </c>
      <c r="M25" s="193">
        <v>9720</v>
      </c>
    </row>
    <row r="26" spans="1:32">
      <c r="A26" s="158"/>
      <c r="B26" s="116"/>
      <c r="C26" s="59"/>
      <c r="D26" s="59"/>
      <c r="E26" s="59"/>
      <c r="F26" s="59"/>
      <c r="G26" s="59"/>
      <c r="H26" s="142"/>
      <c r="I26" s="142"/>
      <c r="J26" s="142"/>
      <c r="K26" s="142"/>
      <c r="L26" s="142"/>
      <c r="M26" s="192"/>
    </row>
    <row r="27" spans="1:32">
      <c r="A27" s="158" t="s">
        <v>134</v>
      </c>
      <c r="B27" s="116"/>
      <c r="C27" s="64">
        <v>574</v>
      </c>
      <c r="D27" s="64">
        <v>2022</v>
      </c>
      <c r="E27" s="64">
        <v>750</v>
      </c>
      <c r="F27" s="64">
        <v>2485</v>
      </c>
      <c r="G27" s="64">
        <v>1489</v>
      </c>
      <c r="H27" s="147">
        <v>715</v>
      </c>
      <c r="I27" s="147">
        <v>4470</v>
      </c>
      <c r="J27" s="147">
        <v>1488</v>
      </c>
      <c r="K27" s="147">
        <v>855</v>
      </c>
      <c r="L27" s="147">
        <v>2445</v>
      </c>
      <c r="M27" s="190">
        <v>4108</v>
      </c>
    </row>
    <row r="28" spans="1:32">
      <c r="A28" s="158" t="s">
        <v>135</v>
      </c>
      <c r="B28" s="116"/>
      <c r="C28" s="64">
        <v>-1605</v>
      </c>
      <c r="D28" s="64">
        <v>-880</v>
      </c>
      <c r="E28" s="64">
        <v>-547</v>
      </c>
      <c r="F28" s="64">
        <v>-3003</v>
      </c>
      <c r="G28" s="64">
        <v>-1692</v>
      </c>
      <c r="H28" s="147">
        <v>-2395</v>
      </c>
      <c r="I28" s="147">
        <v>-3936</v>
      </c>
      <c r="J28" s="147">
        <v>-4517</v>
      </c>
      <c r="K28" s="147">
        <v>-750</v>
      </c>
      <c r="L28" s="147">
        <v>-2466</v>
      </c>
      <c r="M28" s="190">
        <v>-3243</v>
      </c>
    </row>
    <row r="29" spans="1:32">
      <c r="A29" s="158" t="s">
        <v>149</v>
      </c>
      <c r="B29" s="116"/>
      <c r="C29" s="64"/>
      <c r="D29" s="64"/>
      <c r="E29" s="64"/>
      <c r="F29" s="64"/>
      <c r="G29" s="64"/>
      <c r="H29" s="147"/>
      <c r="I29" s="147"/>
      <c r="J29" s="147"/>
      <c r="K29" s="147"/>
      <c r="L29" s="147" t="s">
        <v>128</v>
      </c>
      <c r="M29" s="190">
        <v>0</v>
      </c>
    </row>
    <row r="30" spans="1:32">
      <c r="A30" s="158" t="s">
        <v>150</v>
      </c>
      <c r="B30" s="116"/>
      <c r="C30" s="64"/>
      <c r="D30" s="64"/>
      <c r="E30" s="64"/>
      <c r="F30" s="64"/>
      <c r="G30" s="64"/>
      <c r="H30" s="147"/>
      <c r="I30" s="147"/>
      <c r="J30" s="147"/>
      <c r="K30" s="147"/>
      <c r="L30" s="147">
        <v>-2763</v>
      </c>
      <c r="M30" s="190">
        <v>-3058</v>
      </c>
    </row>
    <row r="31" spans="1:32">
      <c r="A31" s="158" t="s">
        <v>105</v>
      </c>
      <c r="B31" s="116"/>
      <c r="C31" s="64">
        <v>-11</v>
      </c>
      <c r="D31" s="64">
        <v>-459</v>
      </c>
      <c r="E31" s="64">
        <v>-66</v>
      </c>
      <c r="F31" s="64">
        <v>-58</v>
      </c>
      <c r="G31" s="64">
        <v>-128</v>
      </c>
      <c r="H31" s="147">
        <v>-3</v>
      </c>
      <c r="I31" s="147">
        <v>-39</v>
      </c>
      <c r="J31" s="147">
        <v>-69</v>
      </c>
      <c r="K31" s="147">
        <v>48</v>
      </c>
      <c r="L31" s="147">
        <v>-29</v>
      </c>
      <c r="M31" s="190">
        <v>5</v>
      </c>
    </row>
    <row r="32" spans="1:32">
      <c r="A32" s="158"/>
      <c r="B32" s="116"/>
      <c r="C32" s="64"/>
      <c r="D32" s="64"/>
      <c r="E32" s="64"/>
      <c r="F32" s="64"/>
      <c r="G32" s="64"/>
      <c r="H32" s="147"/>
      <c r="I32" s="147"/>
      <c r="J32" s="147"/>
      <c r="K32" s="147"/>
      <c r="L32" s="147"/>
      <c r="M32" s="190"/>
    </row>
    <row r="33" spans="1:13">
      <c r="A33" s="159" t="s">
        <v>63</v>
      </c>
      <c r="B33" s="116"/>
      <c r="C33" s="64"/>
      <c r="D33" s="64"/>
      <c r="E33" s="64"/>
      <c r="F33" s="64"/>
      <c r="G33" s="64"/>
      <c r="H33" s="147"/>
      <c r="I33" s="147"/>
      <c r="J33" s="147"/>
      <c r="K33" s="147"/>
      <c r="L33" s="147"/>
      <c r="M33" s="190"/>
    </row>
    <row r="34" spans="1:13">
      <c r="A34" s="158" t="s">
        <v>110</v>
      </c>
      <c r="B34" s="116"/>
      <c r="C34" s="64">
        <v>0</v>
      </c>
      <c r="D34" s="64">
        <v>0</v>
      </c>
      <c r="E34" s="64">
        <v>0</v>
      </c>
      <c r="F34" s="64">
        <v>0</v>
      </c>
      <c r="G34" s="64">
        <v>0</v>
      </c>
      <c r="H34" s="147">
        <v>4761</v>
      </c>
      <c r="I34" s="147">
        <v>0</v>
      </c>
      <c r="J34" s="147">
        <v>0</v>
      </c>
      <c r="K34" s="147" t="s">
        <v>128</v>
      </c>
      <c r="L34" s="147">
        <v>0</v>
      </c>
      <c r="M34" s="190">
        <v>0</v>
      </c>
    </row>
    <row r="35" spans="1:13">
      <c r="A35" s="158" t="s">
        <v>106</v>
      </c>
      <c r="B35" s="116"/>
      <c r="C35" s="64">
        <v>-52</v>
      </c>
      <c r="D35" s="64">
        <v>-105</v>
      </c>
      <c r="E35" s="64">
        <v>-190</v>
      </c>
      <c r="F35" s="64">
        <v>-235</v>
      </c>
      <c r="G35" s="64">
        <v>-270</v>
      </c>
      <c r="H35" s="147">
        <v>-283</v>
      </c>
      <c r="I35" s="147">
        <v>-327</v>
      </c>
      <c r="J35" s="147">
        <v>-342</v>
      </c>
      <c r="K35" s="147">
        <v>-380</v>
      </c>
      <c r="L35" s="147">
        <v>-423</v>
      </c>
      <c r="M35" s="190">
        <v>-588</v>
      </c>
    </row>
    <row r="36" spans="1:13">
      <c r="A36" s="160" t="s">
        <v>72</v>
      </c>
      <c r="B36" s="116"/>
      <c r="C36" s="64">
        <v>-397</v>
      </c>
      <c r="D36" s="64">
        <v>-2505</v>
      </c>
      <c r="E36" s="64">
        <v>-1302</v>
      </c>
      <c r="F36" s="64">
        <v>-700</v>
      </c>
      <c r="G36" s="64">
        <v>-1183</v>
      </c>
      <c r="H36" s="147">
        <v>-1419</v>
      </c>
      <c r="I36" s="147">
        <v>0</v>
      </c>
      <c r="J36" s="147">
        <v>-1559</v>
      </c>
      <c r="K36" s="147">
        <v>-4161</v>
      </c>
      <c r="L36" s="147">
        <v>-4888</v>
      </c>
      <c r="M36" s="190">
        <v>-5031</v>
      </c>
    </row>
    <row r="37" spans="1:13">
      <c r="A37" s="160" t="s">
        <v>121</v>
      </c>
      <c r="B37" s="116"/>
      <c r="C37" s="64">
        <v>100</v>
      </c>
      <c r="D37" s="64">
        <v>87</v>
      </c>
      <c r="E37" s="64">
        <v>219</v>
      </c>
      <c r="F37" s="64">
        <v>162</v>
      </c>
      <c r="G37" s="64">
        <v>178</v>
      </c>
      <c r="H37" s="147">
        <v>437</v>
      </c>
      <c r="I37" s="147">
        <v>220</v>
      </c>
      <c r="J37" s="147">
        <v>303</v>
      </c>
      <c r="K37" s="147">
        <v>372</v>
      </c>
      <c r="L37" s="147">
        <v>623</v>
      </c>
      <c r="M37" s="190">
        <v>818</v>
      </c>
    </row>
    <row r="38" spans="1:13">
      <c r="A38" s="160" t="s">
        <v>64</v>
      </c>
      <c r="B38" s="116"/>
      <c r="C38" s="64">
        <v>-7</v>
      </c>
      <c r="D38" s="64">
        <v>23</v>
      </c>
      <c r="E38" s="64">
        <v>34</v>
      </c>
      <c r="F38" s="64">
        <v>-38</v>
      </c>
      <c r="G38" s="64">
        <v>37</v>
      </c>
      <c r="H38" s="147">
        <v>42</v>
      </c>
      <c r="I38" s="147">
        <v>8</v>
      </c>
      <c r="J38" s="147">
        <v>-19</v>
      </c>
      <c r="K38" s="147">
        <v>16</v>
      </c>
      <c r="L38" s="147">
        <v>17</v>
      </c>
      <c r="M38" s="190">
        <v>-10</v>
      </c>
    </row>
    <row r="39" spans="1:13">
      <c r="A39" s="161" t="s">
        <v>65</v>
      </c>
      <c r="B39" s="171"/>
      <c r="C39" s="58">
        <v>-1398</v>
      </c>
      <c r="D39" s="58">
        <v>-1817</v>
      </c>
      <c r="E39" s="58">
        <v>-1102</v>
      </c>
      <c r="F39" s="58">
        <v>-1387</v>
      </c>
      <c r="G39" s="58">
        <v>-1569</v>
      </c>
      <c r="H39" s="141">
        <v>1855</v>
      </c>
      <c r="I39" s="141">
        <v>396</v>
      </c>
      <c r="J39" s="141">
        <v>-4715</v>
      </c>
      <c r="K39" s="141">
        <v>-4000</v>
      </c>
      <c r="L39" s="141">
        <v>-7484</v>
      </c>
      <c r="M39" s="191">
        <v>-6999</v>
      </c>
    </row>
    <row r="40" spans="1:13">
      <c r="A40" s="158"/>
      <c r="B40" s="116"/>
      <c r="C40" s="64"/>
      <c r="D40" s="64"/>
      <c r="E40" s="64"/>
      <c r="F40" s="64"/>
      <c r="G40" s="64"/>
      <c r="H40" s="147"/>
      <c r="I40" s="147"/>
      <c r="J40" s="147"/>
      <c r="K40" s="147"/>
      <c r="L40" s="147"/>
      <c r="M40" s="192"/>
    </row>
    <row r="41" spans="1:13" ht="12" thickBot="1">
      <c r="A41" s="164" t="s">
        <v>166</v>
      </c>
      <c r="B41" s="174"/>
      <c r="C41" s="62">
        <v>114</v>
      </c>
      <c r="D41" s="62">
        <v>12</v>
      </c>
      <c r="E41" s="62">
        <v>300</v>
      </c>
      <c r="F41" s="62">
        <v>40</v>
      </c>
      <c r="G41" s="62">
        <v>-111</v>
      </c>
      <c r="H41" s="145">
        <v>4584</v>
      </c>
      <c r="I41" s="145">
        <v>-3284</v>
      </c>
      <c r="J41" s="145">
        <v>-376</v>
      </c>
      <c r="K41" s="145">
        <v>-143</v>
      </c>
      <c r="L41" s="145">
        <v>766</v>
      </c>
      <c r="M41" s="194">
        <v>2721</v>
      </c>
    </row>
    <row r="42" spans="1:13">
      <c r="A42" s="158"/>
      <c r="B42" s="116"/>
      <c r="C42" s="64"/>
      <c r="D42" s="64"/>
      <c r="E42" s="64"/>
      <c r="F42" s="64"/>
      <c r="G42" s="64"/>
      <c r="H42" s="147"/>
      <c r="I42" s="147"/>
      <c r="J42" s="147"/>
      <c r="K42" s="147"/>
      <c r="L42" s="147"/>
      <c r="M42" s="192"/>
    </row>
    <row r="43" spans="1:13">
      <c r="A43" s="160" t="s">
        <v>169</v>
      </c>
      <c r="B43" s="116"/>
      <c r="C43" s="64">
        <v>367</v>
      </c>
      <c r="D43" s="64">
        <v>363</v>
      </c>
      <c r="E43" s="64">
        <v>367</v>
      </c>
      <c r="F43" s="64">
        <v>552</v>
      </c>
      <c r="G43" s="64">
        <v>707</v>
      </c>
      <c r="H43" s="147">
        <v>432</v>
      </c>
      <c r="I43" s="147">
        <v>4908</v>
      </c>
      <c r="J43" s="147">
        <v>1714</v>
      </c>
      <c r="K43" s="147">
        <v>1348</v>
      </c>
      <c r="L43" s="147">
        <v>1158</v>
      </c>
      <c r="M43" s="190">
        <v>2043</v>
      </c>
    </row>
    <row r="44" spans="1:13">
      <c r="A44" s="162" t="s">
        <v>166</v>
      </c>
      <c r="B44" s="172"/>
      <c r="C44" s="60">
        <v>114</v>
      </c>
      <c r="D44" s="60">
        <v>12</v>
      </c>
      <c r="E44" s="60">
        <v>300</v>
      </c>
      <c r="F44" s="60">
        <v>40</v>
      </c>
      <c r="G44" s="60">
        <v>-111</v>
      </c>
      <c r="H44" s="143">
        <v>4584</v>
      </c>
      <c r="I44" s="143">
        <v>-3284</v>
      </c>
      <c r="J44" s="143">
        <v>-376</v>
      </c>
      <c r="K44" s="143">
        <v>-143</v>
      </c>
      <c r="L44" s="143">
        <v>766</v>
      </c>
      <c r="M44" s="195">
        <v>2721</v>
      </c>
    </row>
    <row r="45" spans="1:13">
      <c r="A45" s="165" t="s">
        <v>107</v>
      </c>
      <c r="B45" s="74"/>
      <c r="C45" s="63">
        <v>-118</v>
      </c>
      <c r="D45" s="63">
        <v>-8</v>
      </c>
      <c r="E45" s="63">
        <v>-115</v>
      </c>
      <c r="F45" s="63">
        <v>115</v>
      </c>
      <c r="G45" s="63">
        <v>-164</v>
      </c>
      <c r="H45" s="146">
        <v>-108</v>
      </c>
      <c r="I45" s="146">
        <v>90</v>
      </c>
      <c r="J45" s="146">
        <v>10</v>
      </c>
      <c r="K45" s="146">
        <v>-47</v>
      </c>
      <c r="L45" s="146">
        <v>119</v>
      </c>
      <c r="M45" s="196">
        <v>-704</v>
      </c>
    </row>
    <row r="46" spans="1:13">
      <c r="A46" s="158"/>
      <c r="B46" s="116"/>
      <c r="C46" s="64"/>
      <c r="D46" s="64"/>
      <c r="E46" s="64"/>
      <c r="F46" s="64"/>
      <c r="G46" s="64"/>
      <c r="H46" s="147"/>
      <c r="I46" s="147"/>
      <c r="J46" s="147"/>
      <c r="K46" s="147"/>
      <c r="L46" s="147"/>
      <c r="M46" s="192"/>
    </row>
    <row r="47" spans="1:13" ht="12" thickBot="1">
      <c r="A47" s="164" t="s">
        <v>152</v>
      </c>
      <c r="B47" s="174"/>
      <c r="C47" s="62">
        <v>363</v>
      </c>
      <c r="D47" s="62">
        <v>367</v>
      </c>
      <c r="E47" s="62">
        <v>552</v>
      </c>
      <c r="F47" s="62">
        <v>707</v>
      </c>
      <c r="G47" s="62">
        <v>432</v>
      </c>
      <c r="H47" s="145">
        <v>4908</v>
      </c>
      <c r="I47" s="145">
        <v>1714</v>
      </c>
      <c r="J47" s="145">
        <v>1348</v>
      </c>
      <c r="K47" s="145">
        <v>1158</v>
      </c>
      <c r="L47" s="145">
        <v>2043</v>
      </c>
      <c r="M47" s="194">
        <v>4060</v>
      </c>
    </row>
    <row r="48" spans="1:13" ht="12.75">
      <c r="A48" s="166" t="s">
        <v>108</v>
      </c>
      <c r="B48" s="116"/>
      <c r="C48" s="65"/>
      <c r="D48" s="65"/>
      <c r="E48" s="65"/>
      <c r="F48" s="65"/>
      <c r="G48" s="65"/>
      <c r="H48" s="148"/>
      <c r="I48" s="148"/>
      <c r="J48" s="148"/>
      <c r="K48" s="148"/>
      <c r="L48" s="148"/>
      <c r="M48" s="197"/>
    </row>
    <row r="49" spans="1:13" ht="12.75">
      <c r="A49" s="167"/>
      <c r="B49" s="116"/>
      <c r="C49" s="65"/>
      <c r="D49" s="65"/>
      <c r="E49" s="65"/>
      <c r="F49" s="65"/>
      <c r="G49" s="65"/>
      <c r="H49" s="148"/>
      <c r="I49" s="148"/>
      <c r="J49" s="148"/>
      <c r="K49" s="148"/>
      <c r="L49" s="148"/>
      <c r="M49" s="197"/>
    </row>
    <row r="50" spans="1:13">
      <c r="A50" s="163" t="s">
        <v>66</v>
      </c>
      <c r="B50" s="74"/>
      <c r="C50" s="61"/>
      <c r="D50" s="61"/>
      <c r="E50" s="61"/>
      <c r="F50" s="61"/>
      <c r="G50" s="61"/>
      <c r="H50" s="144"/>
      <c r="I50" s="144"/>
      <c r="J50" s="144"/>
      <c r="K50" s="144"/>
      <c r="L50" s="144"/>
      <c r="M50" s="193"/>
    </row>
    <row r="51" spans="1:13">
      <c r="A51" s="158" t="s">
        <v>62</v>
      </c>
      <c r="B51" s="116"/>
      <c r="C51" s="64">
        <v>1512</v>
      </c>
      <c r="D51" s="64">
        <v>1829</v>
      </c>
      <c r="E51" s="64">
        <v>1402</v>
      </c>
      <c r="F51" s="64">
        <v>1427</v>
      </c>
      <c r="G51" s="64">
        <v>1458</v>
      </c>
      <c r="H51" s="147">
        <v>2729</v>
      </c>
      <c r="I51" s="147">
        <v>-3680</v>
      </c>
      <c r="J51" s="147">
        <v>4339</v>
      </c>
      <c r="K51" s="147">
        <v>3857</v>
      </c>
      <c r="L51" s="147">
        <v>8250</v>
      </c>
      <c r="M51" s="190">
        <v>9720</v>
      </c>
    </row>
    <row r="52" spans="1:13">
      <c r="A52" s="158" t="s">
        <v>151</v>
      </c>
      <c r="B52" s="116"/>
      <c r="C52" s="64"/>
      <c r="D52" s="64"/>
      <c r="E52" s="64"/>
      <c r="F52" s="64"/>
      <c r="G52" s="64"/>
      <c r="H52" s="147"/>
      <c r="I52" s="147"/>
      <c r="J52" s="147"/>
      <c r="K52" s="147"/>
      <c r="L52" s="147">
        <v>-2763</v>
      </c>
      <c r="M52" s="190">
        <v>-3058</v>
      </c>
    </row>
    <row r="53" spans="1:13">
      <c r="A53" s="158" t="s">
        <v>67</v>
      </c>
      <c r="B53" s="116"/>
      <c r="C53" s="64">
        <v>54</v>
      </c>
      <c r="D53" s="64">
        <v>65</v>
      </c>
      <c r="E53" s="64">
        <v>94</v>
      </c>
      <c r="F53" s="64">
        <v>269</v>
      </c>
      <c r="G53" s="64">
        <v>14</v>
      </c>
      <c r="H53" s="147">
        <v>108</v>
      </c>
      <c r="I53" s="147">
        <v>4624</v>
      </c>
      <c r="J53" s="147">
        <v>8</v>
      </c>
      <c r="K53" s="147">
        <v>59</v>
      </c>
      <c r="L53" s="147">
        <v>-2101</v>
      </c>
      <c r="M53" s="190">
        <v>140</v>
      </c>
    </row>
    <row r="54" spans="1:13">
      <c r="A54" s="158" t="s">
        <v>109</v>
      </c>
      <c r="B54" s="116"/>
      <c r="C54" s="64">
        <v>0</v>
      </c>
      <c r="D54" s="64">
        <v>0</v>
      </c>
      <c r="E54" s="64">
        <v>13</v>
      </c>
      <c r="F54" s="64">
        <v>58</v>
      </c>
      <c r="G54" s="64">
        <v>0</v>
      </c>
      <c r="H54" s="147">
        <v>0</v>
      </c>
      <c r="I54" s="147">
        <v>250</v>
      </c>
      <c r="J54" s="147">
        <v>0</v>
      </c>
      <c r="K54" s="147">
        <v>0</v>
      </c>
      <c r="L54" s="147"/>
      <c r="M54" s="190">
        <v>0</v>
      </c>
    </row>
    <row r="55" spans="1:13">
      <c r="A55" s="1" t="s">
        <v>122</v>
      </c>
      <c r="C55" s="64">
        <v>0</v>
      </c>
      <c r="D55" s="64">
        <v>0</v>
      </c>
      <c r="E55" s="64">
        <v>0</v>
      </c>
      <c r="F55" s="64">
        <v>0</v>
      </c>
      <c r="G55" s="64">
        <v>0</v>
      </c>
      <c r="H55" s="64">
        <v>0</v>
      </c>
      <c r="I55" s="64">
        <v>644</v>
      </c>
      <c r="J55" s="64">
        <v>488</v>
      </c>
      <c r="K55" s="64">
        <v>0</v>
      </c>
      <c r="L55" s="64">
        <v>292</v>
      </c>
      <c r="M55" s="190">
        <v>1944</v>
      </c>
    </row>
    <row r="56" spans="1:13" ht="12" thickBot="1">
      <c r="A56" s="168" t="s">
        <v>68</v>
      </c>
      <c r="B56" s="173"/>
      <c r="C56" s="66">
        <v>1566</v>
      </c>
      <c r="D56" s="66">
        <v>1894</v>
      </c>
      <c r="E56" s="66">
        <v>1509</v>
      </c>
      <c r="F56" s="66">
        <v>1754</v>
      </c>
      <c r="G56" s="66">
        <v>1472</v>
      </c>
      <c r="H56" s="149">
        <v>2837</v>
      </c>
      <c r="I56" s="149">
        <v>1838</v>
      </c>
      <c r="J56" s="149">
        <v>4835</v>
      </c>
      <c r="K56" s="149">
        <v>3916</v>
      </c>
      <c r="L56" s="149">
        <v>3678</v>
      </c>
      <c r="M56" s="198">
        <v>8746</v>
      </c>
    </row>
    <row r="57" spans="1:13">
      <c r="A57" s="116"/>
      <c r="B57" s="116"/>
      <c r="C57" s="116"/>
      <c r="D57" s="116"/>
      <c r="E57" s="37"/>
      <c r="F57" s="37"/>
      <c r="G57" s="37"/>
      <c r="H57" s="116"/>
      <c r="I57" s="116"/>
      <c r="J57" s="116"/>
      <c r="K57" s="116"/>
      <c r="L57" s="116"/>
    </row>
    <row r="58" spans="1:13">
      <c r="A58" s="116"/>
      <c r="B58" s="116"/>
      <c r="C58" s="116"/>
      <c r="D58" s="116"/>
      <c r="E58" s="116"/>
      <c r="F58" s="116"/>
      <c r="G58" s="116"/>
      <c r="H58" s="116"/>
      <c r="I58" s="116"/>
      <c r="J58" s="116"/>
      <c r="K58" s="178"/>
      <c r="L58" s="178"/>
    </row>
    <row r="59" spans="1:13">
      <c r="A59" s="116"/>
      <c r="B59" s="116"/>
      <c r="C59" s="116"/>
      <c r="D59" s="116"/>
      <c r="E59" s="116"/>
      <c r="F59" s="116"/>
      <c r="G59" s="116"/>
      <c r="H59" s="116"/>
      <c r="I59" s="116"/>
      <c r="J59" s="116"/>
      <c r="K59" s="116"/>
      <c r="L59" s="116"/>
    </row>
    <row r="60" spans="1:13">
      <c r="A60" s="116"/>
      <c r="B60" s="116"/>
      <c r="C60" s="116"/>
      <c r="D60" s="116"/>
      <c r="E60" s="116"/>
      <c r="F60" s="116"/>
      <c r="G60" s="116"/>
      <c r="H60" s="116"/>
      <c r="I60" s="116"/>
      <c r="J60" s="116"/>
      <c r="K60" s="116"/>
      <c r="L60" s="116"/>
    </row>
    <row r="61" spans="1:13">
      <c r="A61" s="116"/>
      <c r="B61" s="116"/>
      <c r="C61" s="116"/>
      <c r="D61" s="116"/>
      <c r="E61" s="116"/>
      <c r="F61" s="116"/>
      <c r="G61" s="116"/>
      <c r="H61" s="116"/>
      <c r="I61" s="116"/>
      <c r="J61" s="116"/>
      <c r="K61" s="116"/>
      <c r="L61" s="116"/>
    </row>
    <row r="62" spans="1:13">
      <c r="A62" s="116"/>
      <c r="B62" s="116"/>
      <c r="C62" s="116"/>
      <c r="D62" s="116"/>
      <c r="E62" s="116"/>
      <c r="F62" s="116"/>
      <c r="G62" s="116"/>
      <c r="H62" s="116"/>
      <c r="I62" s="116"/>
      <c r="J62" s="116"/>
      <c r="K62" s="116"/>
      <c r="L62" s="116"/>
    </row>
    <row r="63" spans="1:13">
      <c r="A63" s="116"/>
      <c r="B63" s="116"/>
      <c r="C63" s="116"/>
      <c r="D63" s="116"/>
      <c r="E63" s="116"/>
      <c r="F63" s="116"/>
      <c r="G63" s="116"/>
      <c r="H63" s="116"/>
      <c r="I63" s="116"/>
      <c r="J63" s="116"/>
      <c r="K63" s="116"/>
      <c r="L63" s="116"/>
    </row>
    <row r="64" spans="1:13">
      <c r="A64" s="116"/>
      <c r="B64" s="116"/>
      <c r="C64" s="116"/>
      <c r="D64" s="116"/>
      <c r="E64" s="116"/>
      <c r="F64" s="116"/>
      <c r="G64" s="116"/>
      <c r="H64" s="116"/>
      <c r="I64" s="116"/>
      <c r="J64" s="116"/>
      <c r="K64" s="116"/>
      <c r="L64" s="116"/>
    </row>
    <row r="65" spans="1:12">
      <c r="A65" s="116"/>
      <c r="B65" s="116"/>
      <c r="C65" s="116"/>
      <c r="D65" s="116"/>
      <c r="E65" s="116"/>
      <c r="F65" s="116"/>
      <c r="G65" s="116"/>
      <c r="H65" s="116"/>
      <c r="I65" s="116"/>
      <c r="J65" s="116"/>
      <c r="K65" s="116"/>
      <c r="L65" s="116"/>
    </row>
    <row r="66" spans="1:12">
      <c r="A66" s="116"/>
      <c r="B66" s="116"/>
      <c r="C66" s="116"/>
      <c r="D66" s="116"/>
      <c r="E66" s="116"/>
      <c r="F66" s="116"/>
      <c r="G66" s="116"/>
      <c r="H66" s="116"/>
      <c r="I66" s="116"/>
      <c r="J66" s="116"/>
      <c r="K66" s="116"/>
      <c r="L66" s="116"/>
    </row>
    <row r="67" spans="1:12">
      <c r="A67" s="116"/>
      <c r="B67" s="116"/>
      <c r="C67" s="116"/>
      <c r="D67" s="116"/>
      <c r="E67" s="116"/>
      <c r="F67" s="116"/>
      <c r="G67" s="116"/>
      <c r="H67" s="116"/>
      <c r="I67" s="116"/>
      <c r="J67" s="116"/>
      <c r="K67" s="116"/>
      <c r="L67" s="116"/>
    </row>
    <row r="68" spans="1:12">
      <c r="A68" s="116"/>
      <c r="B68" s="116"/>
      <c r="C68" s="116"/>
      <c r="D68" s="116"/>
      <c r="E68" s="116"/>
      <c r="F68" s="116"/>
      <c r="G68" s="116"/>
      <c r="H68" s="116"/>
      <c r="I68" s="116"/>
      <c r="J68" s="116"/>
      <c r="K68" s="116"/>
      <c r="L68" s="116"/>
    </row>
    <row r="69" spans="1:12">
      <c r="A69" s="116"/>
      <c r="B69" s="116"/>
      <c r="C69" s="116"/>
      <c r="D69" s="116"/>
      <c r="E69" s="116"/>
      <c r="F69" s="116"/>
      <c r="G69" s="116"/>
      <c r="H69" s="116"/>
      <c r="I69" s="116"/>
      <c r="J69" s="116"/>
      <c r="K69" s="116"/>
      <c r="L69" s="116"/>
    </row>
    <row r="70" spans="1:12">
      <c r="A70" s="116"/>
      <c r="B70" s="116"/>
      <c r="C70" s="116"/>
      <c r="D70" s="116"/>
      <c r="E70" s="116"/>
      <c r="F70" s="116"/>
      <c r="G70" s="116"/>
      <c r="H70" s="116"/>
      <c r="I70" s="116"/>
      <c r="J70" s="116"/>
      <c r="K70" s="116"/>
      <c r="L70" s="116"/>
    </row>
    <row r="71" spans="1:12">
      <c r="A71" s="116"/>
      <c r="B71" s="116"/>
      <c r="C71" s="116"/>
      <c r="D71" s="116"/>
      <c r="E71" s="116"/>
      <c r="F71" s="116"/>
      <c r="G71" s="116"/>
      <c r="H71" s="116"/>
      <c r="I71" s="116"/>
      <c r="J71" s="116"/>
      <c r="K71" s="116"/>
      <c r="L71" s="116"/>
    </row>
    <row r="72" spans="1:12">
      <c r="A72" s="116"/>
      <c r="B72" s="116"/>
      <c r="C72" s="116"/>
      <c r="D72" s="116"/>
      <c r="E72" s="116"/>
      <c r="F72" s="116"/>
      <c r="G72" s="116"/>
      <c r="H72" s="116"/>
      <c r="I72" s="116"/>
      <c r="J72" s="116"/>
      <c r="K72" s="116"/>
      <c r="L72" s="116"/>
    </row>
    <row r="73" spans="1:12">
      <c r="A73" s="116"/>
      <c r="B73" s="116"/>
      <c r="C73" s="116"/>
      <c r="D73" s="116"/>
      <c r="E73" s="116"/>
      <c r="F73" s="116"/>
      <c r="G73" s="116"/>
      <c r="H73" s="116"/>
      <c r="I73" s="116"/>
      <c r="J73" s="116"/>
      <c r="K73" s="116"/>
      <c r="L73" s="116"/>
    </row>
    <row r="74" spans="1:12">
      <c r="A74" s="116"/>
      <c r="B74" s="116"/>
      <c r="C74" s="116"/>
      <c r="D74" s="116"/>
      <c r="E74" s="116"/>
      <c r="F74" s="116"/>
      <c r="G74" s="116"/>
      <c r="H74" s="116"/>
      <c r="I74" s="116"/>
      <c r="J74" s="116"/>
      <c r="K74" s="116"/>
      <c r="L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ignoredErrors>
    <ignoredError sqref="M4 J4:K4" numberStoredAsText="1"/>
  </ignoredError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E58"/>
  <sheetViews>
    <sheetView showGridLines="0" view="pageBreakPreview" zoomScaleNormal="100" zoomScaleSheetLayoutView="100" workbookViewId="0">
      <pane xSplit="2" ySplit="3" topLeftCell="F25" activePane="bottomRight" state="frozen"/>
      <selection activeCell="AO85" sqref="AO85"/>
      <selection pane="topRight" activeCell="AO85" sqref="AO85"/>
      <selection pane="bottomLeft" activeCell="AO85" sqref="AO85"/>
      <selection pane="bottomRight" activeCell="M54" sqref="M54"/>
    </sheetView>
  </sheetViews>
  <sheetFormatPr defaultColWidth="9.140625" defaultRowHeight="11.25" outlineLevelCol="1"/>
  <cols>
    <col min="1" max="1" width="37.42578125" style="1" customWidth="1"/>
    <col min="2" max="2" width="0.85546875" style="1" customWidth="1"/>
    <col min="3" max="4" width="8.5703125" style="1" customWidth="1" outlineLevel="1"/>
    <col min="5" max="7" width="9.42578125" style="1" customWidth="1" outlineLevel="1"/>
    <col min="8" max="13" width="9.42578125" style="1" customWidth="1"/>
    <col min="14" max="14" width="7.5703125" style="1" customWidth="1"/>
    <col min="15" max="15" width="8.140625" style="1" customWidth="1"/>
    <col min="16" max="16" width="0.85546875" style="1" customWidth="1"/>
    <col min="17" max="20" width="7.5703125" style="1" customWidth="1"/>
    <col min="21" max="21" width="8.140625" style="1" customWidth="1"/>
    <col min="22" max="22" width="0.85546875" style="1" customWidth="1"/>
    <col min="23" max="27" width="9.140625" style="1"/>
    <col min="28" max="28" width="0.85546875" style="1" customWidth="1"/>
    <col min="29" max="16384" width="9.140625" style="1"/>
  </cols>
  <sheetData>
    <row r="1" spans="1:28" s="3" customFormat="1" ht="31.5">
      <c r="A1" s="33" t="s">
        <v>158</v>
      </c>
      <c r="B1" s="7"/>
      <c r="C1" s="7"/>
      <c r="D1" s="7"/>
      <c r="E1" s="7"/>
      <c r="F1" s="7"/>
      <c r="G1" s="7"/>
      <c r="H1" s="9"/>
      <c r="K1" s="9"/>
      <c r="L1" s="9"/>
      <c r="M1" s="9"/>
      <c r="O1" s="9"/>
      <c r="P1" s="7"/>
      <c r="U1" s="9"/>
      <c r="V1" s="7"/>
      <c r="AB1" s="7"/>
    </row>
    <row r="2" spans="1:28" s="5" customFormat="1" ht="2.1" customHeight="1">
      <c r="A2" s="4"/>
      <c r="D2" s="4"/>
      <c r="E2" s="4"/>
      <c r="F2" s="4"/>
      <c r="G2" s="4"/>
      <c r="H2" s="4"/>
      <c r="K2" s="4"/>
      <c r="L2" s="4"/>
      <c r="M2" s="4"/>
      <c r="O2" s="4"/>
      <c r="U2" s="4"/>
    </row>
    <row r="3" spans="1:28">
      <c r="A3" s="9" t="s">
        <v>6</v>
      </c>
      <c r="B3" s="3"/>
      <c r="C3" s="3"/>
    </row>
    <row r="4" spans="1:28" ht="11.45" customHeight="1">
      <c r="B4" s="2"/>
      <c r="C4" s="2"/>
    </row>
    <row r="5" spans="1:28" ht="12" customHeight="1">
      <c r="A5" s="42" t="s">
        <v>41</v>
      </c>
      <c r="B5" s="42"/>
      <c r="C5" s="40">
        <v>2010</v>
      </c>
      <c r="D5" s="40">
        <v>2011</v>
      </c>
      <c r="E5" s="40">
        <v>2012</v>
      </c>
      <c r="F5" s="40">
        <v>2013</v>
      </c>
      <c r="G5" s="150">
        <v>2014</v>
      </c>
      <c r="H5" s="150">
        <v>2015</v>
      </c>
      <c r="I5" s="150">
        <v>2016</v>
      </c>
      <c r="J5" s="150">
        <v>2017</v>
      </c>
      <c r="K5" s="150">
        <v>2018</v>
      </c>
      <c r="L5" s="150">
        <v>2019</v>
      </c>
      <c r="M5" s="150" t="s">
        <v>175</v>
      </c>
    </row>
    <row r="6" spans="1:28" ht="11.45" customHeight="1">
      <c r="A6" s="17"/>
      <c r="B6" s="2"/>
      <c r="C6" s="18"/>
      <c r="D6" s="32"/>
      <c r="E6" s="32"/>
      <c r="F6" s="32"/>
      <c r="G6" s="32"/>
      <c r="H6" s="32"/>
      <c r="I6" s="32"/>
      <c r="J6" s="32"/>
      <c r="K6" s="32"/>
      <c r="L6" s="32"/>
      <c r="M6" s="32"/>
    </row>
    <row r="7" spans="1:28" ht="11.45" customHeight="1">
      <c r="A7" s="17" t="s">
        <v>167</v>
      </c>
      <c r="B7" s="2"/>
      <c r="C7" s="19">
        <v>8772</v>
      </c>
      <c r="D7" s="19">
        <v>8683</v>
      </c>
      <c r="E7" s="19">
        <v>8723</v>
      </c>
      <c r="F7" s="19">
        <v>8982</v>
      </c>
      <c r="G7" s="133">
        <v>8928</v>
      </c>
      <c r="H7" s="133">
        <v>8996</v>
      </c>
      <c r="I7" s="179">
        <v>17247</v>
      </c>
      <c r="J7" s="179">
        <v>16573</v>
      </c>
      <c r="K7" s="179">
        <v>16742</v>
      </c>
      <c r="L7" s="179">
        <v>51988</v>
      </c>
      <c r="M7" s="101">
        <v>48665</v>
      </c>
    </row>
    <row r="8" spans="1:28" ht="11.45" customHeight="1">
      <c r="A8" s="17" t="s">
        <v>153</v>
      </c>
      <c r="B8" s="2"/>
      <c r="C8" s="19"/>
      <c r="D8" s="19"/>
      <c r="E8" s="19"/>
      <c r="F8" s="19"/>
      <c r="G8" s="133"/>
      <c r="H8" s="133"/>
      <c r="I8" s="179"/>
      <c r="J8" s="179"/>
      <c r="K8" s="179">
        <v>193</v>
      </c>
      <c r="L8" s="179">
        <v>11671</v>
      </c>
      <c r="M8" s="101">
        <v>11111</v>
      </c>
    </row>
    <row r="9" spans="1:28" ht="11.45" customHeight="1">
      <c r="A9" s="17" t="s">
        <v>33</v>
      </c>
      <c r="B9" s="2"/>
      <c r="C9" s="19">
        <v>4782</v>
      </c>
      <c r="D9" s="19">
        <v>4503</v>
      </c>
      <c r="E9" s="19">
        <v>4261</v>
      </c>
      <c r="F9" s="19">
        <v>3883</v>
      </c>
      <c r="G9" s="133">
        <v>3927</v>
      </c>
      <c r="H9" s="133">
        <v>3568</v>
      </c>
      <c r="I9" s="179">
        <v>3334</v>
      </c>
      <c r="J9" s="179">
        <v>2431</v>
      </c>
      <c r="K9" s="179">
        <v>2297</v>
      </c>
      <c r="L9" s="179">
        <v>3022</v>
      </c>
      <c r="M9" s="101">
        <v>3014</v>
      </c>
    </row>
    <row r="10" spans="1:28">
      <c r="A10" s="20" t="s">
        <v>1</v>
      </c>
      <c r="B10" s="2"/>
      <c r="C10" s="19">
        <v>140</v>
      </c>
      <c r="D10" s="19">
        <v>170</v>
      </c>
      <c r="E10" s="19">
        <v>153</v>
      </c>
      <c r="F10" s="19">
        <v>147</v>
      </c>
      <c r="G10" s="133">
        <v>297</v>
      </c>
      <c r="H10" s="133">
        <v>119</v>
      </c>
      <c r="I10" s="179">
        <v>317</v>
      </c>
      <c r="J10" s="179">
        <v>257</v>
      </c>
      <c r="K10" s="179">
        <v>291</v>
      </c>
      <c r="L10" s="179">
        <v>494</v>
      </c>
      <c r="M10" s="101">
        <v>372</v>
      </c>
    </row>
    <row r="11" spans="1:28" ht="11.45" customHeight="1">
      <c r="A11" s="20" t="s">
        <v>34</v>
      </c>
      <c r="B11" s="2"/>
      <c r="C11" s="21">
        <v>449</v>
      </c>
      <c r="D11" s="21">
        <v>430</v>
      </c>
      <c r="E11" s="21">
        <v>409</v>
      </c>
      <c r="F11" s="21">
        <v>430</v>
      </c>
      <c r="G11" s="134">
        <v>488</v>
      </c>
      <c r="H11" s="134">
        <v>515</v>
      </c>
      <c r="I11" s="24">
        <v>1031</v>
      </c>
      <c r="J11" s="24">
        <v>965</v>
      </c>
      <c r="K11" s="24">
        <v>851</v>
      </c>
      <c r="L11" s="24">
        <v>2164</v>
      </c>
      <c r="M11" s="102">
        <v>2536</v>
      </c>
    </row>
    <row r="12" spans="1:28">
      <c r="A12" s="22" t="s">
        <v>35</v>
      </c>
      <c r="B12" s="2"/>
      <c r="C12" s="23">
        <v>14143</v>
      </c>
      <c r="D12" s="23">
        <v>13786</v>
      </c>
      <c r="E12" s="23">
        <v>13546</v>
      </c>
      <c r="F12" s="23">
        <v>13442</v>
      </c>
      <c r="G12" s="135">
        <v>13640</v>
      </c>
      <c r="H12" s="135">
        <v>13198</v>
      </c>
      <c r="I12" s="180">
        <v>21929</v>
      </c>
      <c r="J12" s="180">
        <v>20226</v>
      </c>
      <c r="K12" s="180">
        <v>20374</v>
      </c>
      <c r="L12" s="180">
        <v>69339</v>
      </c>
      <c r="M12" s="103">
        <v>65698</v>
      </c>
    </row>
    <row r="13" spans="1:28" ht="12" customHeight="1">
      <c r="A13" s="17"/>
      <c r="B13" s="2"/>
      <c r="G13" s="136"/>
      <c r="H13" s="136"/>
      <c r="I13" s="12"/>
      <c r="J13" s="12"/>
      <c r="K13" s="12"/>
      <c r="L13" s="12"/>
      <c r="M13" s="104"/>
    </row>
    <row r="14" spans="1:28">
      <c r="A14" s="17" t="s">
        <v>38</v>
      </c>
      <c r="C14" s="19">
        <v>7155</v>
      </c>
      <c r="D14" s="19">
        <v>7112</v>
      </c>
      <c r="E14" s="19">
        <v>7238</v>
      </c>
      <c r="F14" s="19">
        <v>7469</v>
      </c>
      <c r="G14" s="133">
        <v>7854.4</v>
      </c>
      <c r="H14" s="133">
        <v>7799</v>
      </c>
      <c r="I14" s="179">
        <v>12338</v>
      </c>
      <c r="J14" s="179">
        <v>12557</v>
      </c>
      <c r="K14" s="179">
        <v>13252</v>
      </c>
      <c r="L14" s="179">
        <v>18252</v>
      </c>
      <c r="M14" s="101">
        <v>19038</v>
      </c>
    </row>
    <row r="15" spans="1:28">
      <c r="A15" s="17" t="s">
        <v>155</v>
      </c>
      <c r="B15" s="6"/>
      <c r="C15" s="19">
        <v>541</v>
      </c>
      <c r="D15" s="19">
        <v>604</v>
      </c>
      <c r="E15" s="19">
        <v>629</v>
      </c>
      <c r="F15" s="19">
        <v>676</v>
      </c>
      <c r="G15" s="133">
        <v>744</v>
      </c>
      <c r="H15" s="133">
        <v>588</v>
      </c>
      <c r="I15" s="179">
        <v>2026</v>
      </c>
      <c r="J15" s="179">
        <v>1762</v>
      </c>
      <c r="K15" s="179">
        <v>1554</v>
      </c>
      <c r="L15" s="179">
        <v>3054</v>
      </c>
      <c r="M15" s="101">
        <v>3283</v>
      </c>
    </row>
    <row r="16" spans="1:28">
      <c r="A16" s="17" t="s">
        <v>154</v>
      </c>
      <c r="B16" s="6"/>
      <c r="C16" s="19"/>
      <c r="D16" s="19"/>
      <c r="E16" s="19"/>
      <c r="F16" s="19"/>
      <c r="G16" s="133"/>
      <c r="H16" s="133"/>
      <c r="I16" s="179"/>
      <c r="J16" s="179"/>
      <c r="K16" s="179">
        <v>718</v>
      </c>
      <c r="L16" s="179">
        <v>1324</v>
      </c>
      <c r="M16" s="101">
        <v>1426</v>
      </c>
    </row>
    <row r="17" spans="1:31">
      <c r="A17" s="20" t="s">
        <v>1</v>
      </c>
      <c r="C17" s="19">
        <v>709</v>
      </c>
      <c r="D17" s="19">
        <v>849</v>
      </c>
      <c r="E17" s="19">
        <v>791</v>
      </c>
      <c r="F17" s="19">
        <v>794</v>
      </c>
      <c r="G17" s="133">
        <v>985</v>
      </c>
      <c r="H17" s="133">
        <v>1232</v>
      </c>
      <c r="I17" s="179">
        <v>1850</v>
      </c>
      <c r="J17" s="179">
        <v>1778</v>
      </c>
      <c r="K17" s="179">
        <v>1662</v>
      </c>
      <c r="L17" s="179">
        <v>3410</v>
      </c>
      <c r="M17" s="101">
        <v>2635</v>
      </c>
    </row>
    <row r="18" spans="1:31">
      <c r="A18" s="20" t="s">
        <v>37</v>
      </c>
      <c r="C18" s="24">
        <v>363</v>
      </c>
      <c r="D18" s="24">
        <v>367</v>
      </c>
      <c r="E18" s="24">
        <v>552</v>
      </c>
      <c r="F18" s="24">
        <v>707</v>
      </c>
      <c r="G18" s="134">
        <v>432</v>
      </c>
      <c r="H18" s="134">
        <v>4908</v>
      </c>
      <c r="I18" s="24">
        <v>1714</v>
      </c>
      <c r="J18" s="24">
        <v>1348</v>
      </c>
      <c r="K18" s="24">
        <v>1158</v>
      </c>
      <c r="L18" s="24">
        <v>2043</v>
      </c>
      <c r="M18" s="102">
        <v>4060</v>
      </c>
    </row>
    <row r="19" spans="1:31">
      <c r="A19" s="20" t="s">
        <v>36</v>
      </c>
      <c r="C19" s="24">
        <v>174</v>
      </c>
      <c r="D19" s="24">
        <v>16</v>
      </c>
      <c r="E19" s="24">
        <v>38</v>
      </c>
      <c r="F19" s="24">
        <v>12</v>
      </c>
      <c r="G19" s="134">
        <v>25</v>
      </c>
      <c r="H19" s="134">
        <v>0</v>
      </c>
      <c r="I19" s="24">
        <v>510</v>
      </c>
      <c r="J19" s="24">
        <v>717</v>
      </c>
      <c r="K19" s="24">
        <v>94</v>
      </c>
      <c r="L19" s="24">
        <v>135</v>
      </c>
      <c r="M19" s="102">
        <v>110</v>
      </c>
    </row>
    <row r="20" spans="1:31">
      <c r="A20" s="22" t="s">
        <v>39</v>
      </c>
      <c r="C20" s="23">
        <v>8942</v>
      </c>
      <c r="D20" s="23">
        <v>8948</v>
      </c>
      <c r="E20" s="23">
        <v>9248</v>
      </c>
      <c r="F20" s="23">
        <v>9658</v>
      </c>
      <c r="G20" s="135">
        <v>10040.4</v>
      </c>
      <c r="H20" s="135">
        <v>14527</v>
      </c>
      <c r="I20" s="180">
        <v>18438</v>
      </c>
      <c r="J20" s="180">
        <v>18162</v>
      </c>
      <c r="K20" s="180">
        <v>18438</v>
      </c>
      <c r="L20" s="180">
        <v>28218</v>
      </c>
      <c r="M20" s="103">
        <v>30552</v>
      </c>
    </row>
    <row r="21" spans="1:31">
      <c r="A21" s="20"/>
      <c r="G21" s="136"/>
      <c r="H21" s="136"/>
      <c r="I21" s="12"/>
      <c r="J21" s="12"/>
      <c r="K21" s="12"/>
      <c r="L21" s="12"/>
      <c r="M21" s="104"/>
    </row>
    <row r="22" spans="1:31" ht="12" thickBot="1">
      <c r="A22" s="25" t="s">
        <v>40</v>
      </c>
      <c r="C22" s="26">
        <v>23085</v>
      </c>
      <c r="D22" s="26">
        <v>22734</v>
      </c>
      <c r="E22" s="26">
        <v>22794</v>
      </c>
      <c r="F22" s="26">
        <v>23100</v>
      </c>
      <c r="G22" s="137">
        <v>23680.400000000001</v>
      </c>
      <c r="H22" s="137">
        <v>27725</v>
      </c>
      <c r="I22" s="181">
        <v>40367</v>
      </c>
      <c r="J22" s="181">
        <v>38388</v>
      </c>
      <c r="K22" s="181">
        <v>38812</v>
      </c>
      <c r="L22" s="181">
        <v>97557</v>
      </c>
      <c r="M22" s="105">
        <v>96250</v>
      </c>
    </row>
    <row r="23" spans="1:31">
      <c r="I23" s="12"/>
      <c r="J23" s="12"/>
      <c r="K23" s="12"/>
      <c r="L23" s="12"/>
    </row>
    <row r="24" spans="1:31">
      <c r="I24" s="12"/>
      <c r="J24" s="12"/>
      <c r="K24" s="12"/>
      <c r="L24" s="12"/>
    </row>
    <row r="25" spans="1:31">
      <c r="I25" s="12"/>
      <c r="J25" s="12"/>
      <c r="K25" s="12"/>
      <c r="L25" s="12"/>
    </row>
    <row r="26" spans="1:31">
      <c r="A26" s="42" t="s">
        <v>42</v>
      </c>
      <c r="B26" s="42"/>
      <c r="C26" s="40">
        <v>2010</v>
      </c>
      <c r="D26" s="40">
        <v>2011</v>
      </c>
      <c r="E26" s="40">
        <v>2012</v>
      </c>
      <c r="F26" s="40">
        <v>2013</v>
      </c>
      <c r="G26" s="150">
        <v>2014</v>
      </c>
      <c r="H26" s="150">
        <v>2015</v>
      </c>
      <c r="I26" s="150">
        <v>2016</v>
      </c>
      <c r="J26" s="150">
        <v>2017</v>
      </c>
      <c r="K26" s="150">
        <v>2018</v>
      </c>
      <c r="L26" s="150">
        <v>2019</v>
      </c>
      <c r="M26" s="150" t="s">
        <v>175</v>
      </c>
      <c r="AE26" s="2"/>
    </row>
    <row r="27" spans="1:31">
      <c r="A27" s="17"/>
      <c r="C27" s="18"/>
      <c r="D27" s="17"/>
      <c r="E27" s="17"/>
      <c r="F27" s="17"/>
      <c r="G27" s="17"/>
      <c r="H27" s="17"/>
      <c r="I27" s="182"/>
      <c r="J27" s="182"/>
      <c r="K27" s="182"/>
      <c r="L27" s="182"/>
      <c r="M27" s="17"/>
    </row>
    <row r="28" spans="1:31">
      <c r="A28" s="17" t="s">
        <v>2</v>
      </c>
      <c r="C28" s="19">
        <v>209</v>
      </c>
      <c r="D28" s="19">
        <v>190</v>
      </c>
      <c r="E28" s="19">
        <v>188</v>
      </c>
      <c r="F28" s="19">
        <v>180</v>
      </c>
      <c r="G28" s="133">
        <v>177</v>
      </c>
      <c r="H28" s="133">
        <v>192</v>
      </c>
      <c r="I28" s="179">
        <v>190</v>
      </c>
      <c r="J28" s="179">
        <v>190</v>
      </c>
      <c r="K28" s="179">
        <v>188</v>
      </c>
      <c r="L28" s="179">
        <v>235</v>
      </c>
      <c r="M28" s="101">
        <v>230</v>
      </c>
    </row>
    <row r="29" spans="1:31">
      <c r="A29" s="16" t="s">
        <v>43</v>
      </c>
      <c r="C29" s="27">
        <v>6340</v>
      </c>
      <c r="D29" s="27">
        <v>5089</v>
      </c>
      <c r="E29" s="27">
        <v>5160</v>
      </c>
      <c r="F29" s="27">
        <v>6038</v>
      </c>
      <c r="G29" s="138">
        <v>5875</v>
      </c>
      <c r="H29" s="138">
        <v>11617</v>
      </c>
      <c r="I29" s="183">
        <v>13226</v>
      </c>
      <c r="J29" s="183">
        <v>14645</v>
      </c>
      <c r="K29" s="183">
        <v>14373</v>
      </c>
      <c r="L29" s="183">
        <v>49195</v>
      </c>
      <c r="M29" s="106">
        <v>47155</v>
      </c>
    </row>
    <row r="30" spans="1:31" ht="22.5">
      <c r="A30" s="22" t="s">
        <v>170</v>
      </c>
      <c r="C30" s="23">
        <v>6549</v>
      </c>
      <c r="D30" s="23">
        <v>5279</v>
      </c>
      <c r="E30" s="23">
        <v>5348</v>
      </c>
      <c r="F30" s="23">
        <v>6218</v>
      </c>
      <c r="G30" s="135">
        <v>6052</v>
      </c>
      <c r="H30" s="135">
        <v>11809</v>
      </c>
      <c r="I30" s="180">
        <v>13416</v>
      </c>
      <c r="J30" s="180">
        <v>14835</v>
      </c>
      <c r="K30" s="180">
        <v>14561</v>
      </c>
      <c r="L30" s="180">
        <v>49430</v>
      </c>
      <c r="M30" s="103">
        <v>47385</v>
      </c>
    </row>
    <row r="31" spans="1:31">
      <c r="A31" s="20" t="s">
        <v>44</v>
      </c>
      <c r="C31" s="21">
        <v>36</v>
      </c>
      <c r="D31" s="21">
        <v>30</v>
      </c>
      <c r="E31" s="21">
        <v>37</v>
      </c>
      <c r="F31" s="21">
        <v>30</v>
      </c>
      <c r="G31" s="134">
        <v>29</v>
      </c>
      <c r="H31" s="134">
        <v>32</v>
      </c>
      <c r="I31" s="24">
        <v>-38</v>
      </c>
      <c r="J31" s="24">
        <v>-26</v>
      </c>
      <c r="K31" s="24">
        <v>-29</v>
      </c>
      <c r="L31" s="24">
        <v>-111</v>
      </c>
      <c r="M31" s="190">
        <v>-88</v>
      </c>
    </row>
    <row r="32" spans="1:31">
      <c r="A32" s="22" t="s">
        <v>45</v>
      </c>
      <c r="C32" s="23">
        <v>6585</v>
      </c>
      <c r="D32" s="23">
        <v>5309</v>
      </c>
      <c r="E32" s="23">
        <v>5385</v>
      </c>
      <c r="F32" s="23">
        <v>6248</v>
      </c>
      <c r="G32" s="135">
        <v>6081</v>
      </c>
      <c r="H32" s="135">
        <v>11841</v>
      </c>
      <c r="I32" s="180">
        <v>13378</v>
      </c>
      <c r="J32" s="180">
        <v>14809</v>
      </c>
      <c r="K32" s="180">
        <v>14532</v>
      </c>
      <c r="L32" s="180">
        <v>49319</v>
      </c>
      <c r="M32" s="103">
        <v>47297</v>
      </c>
    </row>
    <row r="33" spans="1:18">
      <c r="A33" s="17"/>
      <c r="G33" s="136"/>
      <c r="H33" s="136"/>
      <c r="I33" s="12"/>
      <c r="J33" s="12"/>
      <c r="K33" s="12"/>
      <c r="L33" s="12"/>
      <c r="M33" s="104"/>
    </row>
    <row r="34" spans="1:18">
      <c r="A34" s="17" t="s">
        <v>3</v>
      </c>
      <c r="C34" s="19">
        <v>576</v>
      </c>
      <c r="D34" s="19">
        <v>527</v>
      </c>
      <c r="E34" s="19">
        <v>411</v>
      </c>
      <c r="F34" s="19">
        <v>411</v>
      </c>
      <c r="G34" s="133">
        <v>366</v>
      </c>
      <c r="H34" s="133">
        <v>321</v>
      </c>
      <c r="I34" s="179">
        <v>287</v>
      </c>
      <c r="J34" s="179">
        <v>82</v>
      </c>
      <c r="K34" s="179">
        <v>188</v>
      </c>
      <c r="L34" s="179">
        <v>455</v>
      </c>
      <c r="M34" s="101">
        <v>243</v>
      </c>
      <c r="Q34" s="152"/>
      <c r="R34" s="152"/>
    </row>
    <row r="35" spans="1:18">
      <c r="A35" s="17" t="s">
        <v>46</v>
      </c>
      <c r="C35" s="19">
        <v>871</v>
      </c>
      <c r="D35" s="19">
        <v>975</v>
      </c>
      <c r="E35" s="19">
        <v>1078</v>
      </c>
      <c r="F35" s="19">
        <v>1034</v>
      </c>
      <c r="G35" s="133">
        <v>1311</v>
      </c>
      <c r="H35" s="133">
        <v>1226</v>
      </c>
      <c r="I35" s="179">
        <v>1488</v>
      </c>
      <c r="J35" s="179">
        <v>1124</v>
      </c>
      <c r="K35" s="179">
        <v>915</v>
      </c>
      <c r="L35" s="179">
        <v>1494</v>
      </c>
      <c r="M35" s="189">
        <v>1219</v>
      </c>
      <c r="Q35" s="2"/>
      <c r="R35" s="2"/>
    </row>
    <row r="36" spans="1:18">
      <c r="A36" s="17" t="s">
        <v>48</v>
      </c>
      <c r="C36" s="19">
        <v>309</v>
      </c>
      <c r="D36" s="19">
        <v>391</v>
      </c>
      <c r="E36" s="19">
        <v>418</v>
      </c>
      <c r="F36" s="19">
        <v>361</v>
      </c>
      <c r="G36" s="133">
        <v>328</v>
      </c>
      <c r="H36" s="133">
        <v>360</v>
      </c>
      <c r="I36" s="179">
        <v>736</v>
      </c>
      <c r="J36" s="179">
        <v>706</v>
      </c>
      <c r="K36" s="179">
        <v>627</v>
      </c>
      <c r="L36" s="179">
        <v>1282</v>
      </c>
      <c r="M36" s="189">
        <v>1253</v>
      </c>
      <c r="Q36" s="2"/>
      <c r="R36" s="2"/>
    </row>
    <row r="37" spans="1:18">
      <c r="A37" s="17" t="s">
        <v>156</v>
      </c>
      <c r="C37" s="19"/>
      <c r="D37" s="19"/>
      <c r="E37" s="19"/>
      <c r="F37" s="19"/>
      <c r="G37" s="133"/>
      <c r="H37" s="133"/>
      <c r="I37" s="179"/>
      <c r="J37" s="179"/>
      <c r="K37" s="179">
        <v>132</v>
      </c>
      <c r="L37" s="179">
        <v>9227</v>
      </c>
      <c r="M37" s="189">
        <v>9428</v>
      </c>
      <c r="Q37" s="2"/>
      <c r="R37" s="2"/>
    </row>
    <row r="38" spans="1:18">
      <c r="A38" s="17" t="s">
        <v>168</v>
      </c>
      <c r="C38" s="19">
        <v>5642</v>
      </c>
      <c r="D38" s="19">
        <v>6091</v>
      </c>
      <c r="E38" s="19">
        <v>6190</v>
      </c>
      <c r="F38" s="19">
        <v>6066</v>
      </c>
      <c r="G38" s="133">
        <v>5702</v>
      </c>
      <c r="H38" s="133">
        <v>4309</v>
      </c>
      <c r="I38" s="179">
        <v>8725</v>
      </c>
      <c r="J38" s="179">
        <v>6491</v>
      </c>
      <c r="K38" s="179">
        <v>6461</v>
      </c>
      <c r="L38" s="179">
        <v>6464</v>
      </c>
      <c r="M38" s="189">
        <v>7696</v>
      </c>
    </row>
    <row r="39" spans="1:18">
      <c r="A39" s="22" t="s">
        <v>47</v>
      </c>
      <c r="C39" s="23">
        <v>7398</v>
      </c>
      <c r="D39" s="23">
        <v>7984</v>
      </c>
      <c r="E39" s="23">
        <v>8097</v>
      </c>
      <c r="F39" s="23">
        <v>7872</v>
      </c>
      <c r="G39" s="135">
        <v>7707</v>
      </c>
      <c r="H39" s="135">
        <v>6216</v>
      </c>
      <c r="I39" s="180">
        <v>11236</v>
      </c>
      <c r="J39" s="180">
        <v>8403</v>
      </c>
      <c r="K39" s="180">
        <v>8323</v>
      </c>
      <c r="L39" s="180">
        <v>18922</v>
      </c>
      <c r="M39" s="199">
        <v>19839</v>
      </c>
    </row>
    <row r="40" spans="1:18">
      <c r="A40" s="17"/>
      <c r="G40" s="136"/>
      <c r="H40" s="136"/>
      <c r="I40" s="12"/>
      <c r="J40" s="12"/>
      <c r="K40" s="12"/>
      <c r="L40" s="12"/>
      <c r="M40" s="104"/>
    </row>
    <row r="41" spans="1:18">
      <c r="A41" s="17" t="s">
        <v>48</v>
      </c>
      <c r="C41" s="19">
        <v>332</v>
      </c>
      <c r="D41" s="19">
        <v>215</v>
      </c>
      <c r="E41" s="19">
        <v>275</v>
      </c>
      <c r="F41" s="19">
        <v>242</v>
      </c>
      <c r="G41" s="133">
        <v>474</v>
      </c>
      <c r="H41" s="133">
        <v>270</v>
      </c>
      <c r="I41" s="179">
        <v>462</v>
      </c>
      <c r="J41" s="179">
        <v>383</v>
      </c>
      <c r="K41" s="179">
        <v>412</v>
      </c>
      <c r="L41" s="179">
        <v>1157</v>
      </c>
      <c r="M41" s="189">
        <v>1525</v>
      </c>
    </row>
    <row r="42" spans="1:18">
      <c r="A42" s="17" t="s">
        <v>156</v>
      </c>
      <c r="C42" s="19"/>
      <c r="D42" s="19"/>
      <c r="E42" s="19"/>
      <c r="F42" s="19"/>
      <c r="G42" s="133"/>
      <c r="H42" s="133"/>
      <c r="I42" s="179"/>
      <c r="J42" s="179"/>
      <c r="K42" s="179">
        <v>60</v>
      </c>
      <c r="L42" s="179">
        <v>3385</v>
      </c>
      <c r="M42" s="189">
        <v>2850</v>
      </c>
    </row>
    <row r="43" spans="1:18">
      <c r="A43" s="17" t="s">
        <v>168</v>
      </c>
      <c r="C43" s="19">
        <v>593</v>
      </c>
      <c r="D43" s="19">
        <v>861</v>
      </c>
      <c r="E43" s="19">
        <v>923</v>
      </c>
      <c r="F43" s="19">
        <v>590</v>
      </c>
      <c r="G43" s="133">
        <v>589</v>
      </c>
      <c r="H43" s="133">
        <v>313</v>
      </c>
      <c r="I43" s="179">
        <v>1358</v>
      </c>
      <c r="J43" s="179">
        <v>495</v>
      </c>
      <c r="K43" s="179">
        <v>485</v>
      </c>
      <c r="L43" s="179">
        <v>1520</v>
      </c>
      <c r="M43" s="189">
        <v>1185</v>
      </c>
    </row>
    <row r="44" spans="1:18">
      <c r="A44" s="17" t="s">
        <v>49</v>
      </c>
      <c r="C44" s="19">
        <v>4195</v>
      </c>
      <c r="D44" s="19">
        <v>4350</v>
      </c>
      <c r="E44" s="19">
        <v>4385</v>
      </c>
      <c r="F44" s="19">
        <v>4537</v>
      </c>
      <c r="G44" s="133">
        <v>4782</v>
      </c>
      <c r="H44" s="133">
        <v>4997</v>
      </c>
      <c r="I44" s="179">
        <v>7010</v>
      </c>
      <c r="J44" s="179">
        <v>7477</v>
      </c>
      <c r="K44" s="179">
        <v>7646</v>
      </c>
      <c r="L44" s="179">
        <v>9783</v>
      </c>
      <c r="M44" s="189">
        <v>9926</v>
      </c>
    </row>
    <row r="45" spans="1:18">
      <c r="A45" s="17" t="s">
        <v>157</v>
      </c>
      <c r="C45" s="19">
        <v>1418</v>
      </c>
      <c r="D45" s="19">
        <v>1283</v>
      </c>
      <c r="E45" s="19">
        <v>1284</v>
      </c>
      <c r="F45" s="19">
        <v>1252</v>
      </c>
      <c r="G45" s="133">
        <v>1377</v>
      </c>
      <c r="H45" s="133">
        <v>1451</v>
      </c>
      <c r="I45" s="179">
        <v>2435</v>
      </c>
      <c r="J45" s="179">
        <v>2539</v>
      </c>
      <c r="K45" s="179">
        <v>2813</v>
      </c>
      <c r="L45" s="179">
        <v>5330</v>
      </c>
      <c r="M45" s="189">
        <v>5913</v>
      </c>
    </row>
    <row r="46" spans="1:18">
      <c r="A46" s="17" t="s">
        <v>50</v>
      </c>
      <c r="C46" s="21">
        <v>2220</v>
      </c>
      <c r="D46" s="21">
        <v>2305</v>
      </c>
      <c r="E46" s="21">
        <v>2248</v>
      </c>
      <c r="F46" s="21">
        <v>2115</v>
      </c>
      <c r="G46" s="134">
        <v>2458</v>
      </c>
      <c r="H46" s="134">
        <v>2347</v>
      </c>
      <c r="I46" s="24">
        <v>3879</v>
      </c>
      <c r="J46" s="24">
        <v>3953</v>
      </c>
      <c r="K46" s="24">
        <v>4087</v>
      </c>
      <c r="L46" s="24">
        <v>7201</v>
      </c>
      <c r="M46" s="200">
        <v>6316</v>
      </c>
    </row>
    <row r="47" spans="1:18">
      <c r="A47" s="17" t="s">
        <v>51</v>
      </c>
      <c r="C47" s="24">
        <v>228</v>
      </c>
      <c r="D47" s="24">
        <v>427</v>
      </c>
      <c r="E47" s="24">
        <v>197</v>
      </c>
      <c r="F47" s="24">
        <v>244</v>
      </c>
      <c r="G47" s="134">
        <v>212</v>
      </c>
      <c r="H47" s="134">
        <v>290</v>
      </c>
      <c r="I47" s="24">
        <v>609</v>
      </c>
      <c r="J47" s="24">
        <v>329</v>
      </c>
      <c r="K47" s="24">
        <v>454</v>
      </c>
      <c r="L47" s="24">
        <v>940</v>
      </c>
      <c r="M47" s="102">
        <v>1399</v>
      </c>
    </row>
    <row r="48" spans="1:18">
      <c r="A48" s="22" t="s">
        <v>52</v>
      </c>
      <c r="C48" s="23">
        <v>9102</v>
      </c>
      <c r="D48" s="23">
        <v>9441</v>
      </c>
      <c r="E48" s="23">
        <v>9312</v>
      </c>
      <c r="F48" s="23">
        <v>8980</v>
      </c>
      <c r="G48" s="135">
        <v>9892</v>
      </c>
      <c r="H48" s="135">
        <v>9668</v>
      </c>
      <c r="I48" s="180">
        <v>15753</v>
      </c>
      <c r="J48" s="180">
        <v>15176</v>
      </c>
      <c r="K48" s="180">
        <v>15957</v>
      </c>
      <c r="L48" s="180">
        <v>29316</v>
      </c>
      <c r="M48" s="103">
        <v>29114</v>
      </c>
    </row>
    <row r="49" spans="1:14">
      <c r="A49" s="28"/>
      <c r="C49" s="29"/>
      <c r="D49" s="29"/>
      <c r="E49" s="29"/>
      <c r="F49" s="29"/>
      <c r="G49" s="139"/>
      <c r="H49" s="139"/>
      <c r="I49" s="184"/>
      <c r="J49" s="184"/>
      <c r="K49" s="184"/>
      <c r="L49" s="184"/>
      <c r="M49" s="107"/>
    </row>
    <row r="50" spans="1:14">
      <c r="A50" s="30" t="s">
        <v>53</v>
      </c>
      <c r="C50" s="31">
        <v>16500</v>
      </c>
      <c r="D50" s="31">
        <v>17425</v>
      </c>
      <c r="E50" s="31">
        <v>17409</v>
      </c>
      <c r="F50" s="31">
        <v>16852</v>
      </c>
      <c r="G50" s="140">
        <v>17599</v>
      </c>
      <c r="H50" s="140">
        <v>15884</v>
      </c>
      <c r="I50" s="185">
        <v>26989</v>
      </c>
      <c r="J50" s="185">
        <v>23579</v>
      </c>
      <c r="K50" s="185">
        <v>24280</v>
      </c>
      <c r="L50" s="185">
        <v>48238</v>
      </c>
      <c r="M50" s="108">
        <v>48953</v>
      </c>
    </row>
    <row r="51" spans="1:14">
      <c r="A51" s="20"/>
      <c r="C51" s="21"/>
      <c r="D51" s="21"/>
      <c r="E51" s="21"/>
      <c r="F51" s="21"/>
      <c r="G51" s="134"/>
      <c r="H51" s="134"/>
      <c r="I51" s="24"/>
      <c r="J51" s="24"/>
      <c r="K51" s="24"/>
      <c r="L51" s="24"/>
      <c r="M51" s="102"/>
    </row>
    <row r="52" spans="1:14" ht="12" thickBot="1">
      <c r="A52" s="25" t="s">
        <v>54</v>
      </c>
      <c r="C52" s="26">
        <v>23085</v>
      </c>
      <c r="D52" s="26">
        <v>22734</v>
      </c>
      <c r="E52" s="26">
        <v>22794</v>
      </c>
      <c r="F52" s="26">
        <v>23100</v>
      </c>
      <c r="G52" s="137">
        <v>23680</v>
      </c>
      <c r="H52" s="137">
        <v>27725</v>
      </c>
      <c r="I52" s="181">
        <v>40367</v>
      </c>
      <c r="J52" s="181">
        <v>38388</v>
      </c>
      <c r="K52" s="181">
        <v>38812</v>
      </c>
      <c r="L52" s="181">
        <v>97557</v>
      </c>
      <c r="M52" s="105">
        <v>96250</v>
      </c>
    </row>
    <row r="53" spans="1:14">
      <c r="G53" s="136"/>
      <c r="H53" s="136"/>
      <c r="I53" s="12"/>
      <c r="J53" s="12"/>
      <c r="K53" s="12"/>
      <c r="L53" s="12"/>
      <c r="M53" s="104"/>
    </row>
    <row r="54" spans="1:14" ht="12" thickBot="1">
      <c r="A54" s="25" t="s">
        <v>73</v>
      </c>
      <c r="C54" s="181">
        <f>+C20-C18-C48+C43</f>
        <v>70</v>
      </c>
      <c r="D54" s="181">
        <f>+D20-D18-D48+D43</f>
        <v>1</v>
      </c>
      <c r="E54" s="181">
        <f>+E20-E18-E48+E43</f>
        <v>307</v>
      </c>
      <c r="F54" s="181">
        <f>+F20-F18-F48+F43</f>
        <v>561</v>
      </c>
      <c r="G54" s="181">
        <f>+G20-G18-G48+G43</f>
        <v>305.39999999999964</v>
      </c>
      <c r="H54" s="181">
        <f>+H20-H18-H48+H43-242</f>
        <v>22</v>
      </c>
      <c r="I54" s="181">
        <f>+I20-I18-I48+I43-I19-10</f>
        <v>1809</v>
      </c>
      <c r="J54" s="26">
        <f>+J20-J18-J48+J43-J19-6</f>
        <v>1410</v>
      </c>
      <c r="K54" s="26">
        <f>+K20-K18-K48+K43+K42-K19-7</f>
        <v>1767</v>
      </c>
      <c r="L54" s="26">
        <f>+L20-L18-L48+L43+L42+L47-L19+556</f>
        <v>3125</v>
      </c>
      <c r="M54" s="105">
        <f>+M20-M18-M48+M43+M42+M47-M19-1</f>
        <v>2701</v>
      </c>
      <c r="N54" s="2"/>
    </row>
    <row r="55" spans="1:14">
      <c r="M55" s="2"/>
    </row>
    <row r="56" spans="1:14">
      <c r="K56" s="2"/>
      <c r="L56" s="2"/>
      <c r="M56" s="2"/>
    </row>
    <row r="58" spans="1:14">
      <c r="G58" s="2"/>
      <c r="H58" s="2"/>
      <c r="I58" s="2"/>
      <c r="J58" s="2"/>
      <c r="K58" s="2"/>
      <c r="L58" s="2"/>
    </row>
  </sheetData>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ignoredErrors>
    <ignoredError sqref="M5 M26" numberStoredAsText="1"/>
  </ignoredError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D3A4D9434EFF4A9B239E23689A898C" ma:contentTypeVersion="6" ma:contentTypeDescription="Create a new document." ma:contentTypeScope="" ma:versionID="8c0a9a0a45c5f4f86340cc3db786f943">
  <xsd:schema xmlns:xsd="http://www.w3.org/2001/XMLSchema" xmlns:xs="http://www.w3.org/2001/XMLSchema" xmlns:p="http://schemas.microsoft.com/office/2006/metadata/properties" xmlns:ns2="385fb3a9-9139-44da-afb4-bef1e71e7d03" xmlns:ns3="b1092b58-47c5-42b2-bd13-ac1cc3b8ccf0" targetNamespace="http://schemas.microsoft.com/office/2006/metadata/properties" ma:root="true" ma:fieldsID="3e8d0754edbcf51104fcba4a756c8d39" ns2:_="" ns3:_="">
    <xsd:import namespace="385fb3a9-9139-44da-afb4-bef1e71e7d03"/>
    <xsd:import namespace="b1092b58-47c5-42b2-bd13-ac1cc3b8c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fb3a9-9139-44da-afb4-bef1e71e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092b58-47c5-42b2-bd13-ac1cc3b8cc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3EDBF0-5F1F-46BF-9974-9BD124B9B30A}">
  <ds:schemaRefs>
    <ds:schemaRef ds:uri="http://schemas.microsoft.com/sharepoint/v3/contenttype/forms"/>
  </ds:schemaRefs>
</ds:datastoreItem>
</file>

<file path=customXml/itemProps2.xml><?xml version="1.0" encoding="utf-8"?>
<ds:datastoreItem xmlns:ds="http://schemas.openxmlformats.org/officeDocument/2006/customXml" ds:itemID="{6513B888-A56A-407F-B93C-B6654FC57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fb3a9-9139-44da-afb4-bef1e71e7d03"/>
    <ds:schemaRef ds:uri="b1092b58-47c5-42b2-bd13-ac1cc3b8c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59E08B-8B57-47E3-98AC-9A1274F51B12}">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b1092b58-47c5-42b2-bd13-ac1cc3b8ccf0"/>
    <ds:schemaRef ds:uri="385fb3a9-9139-44da-afb4-bef1e71e7d03"/>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Mads Kristian Hofmeister - DSV</cp:lastModifiedBy>
  <cp:lastPrinted>2020-07-30T08:06:18Z</cp:lastPrinted>
  <dcterms:created xsi:type="dcterms:W3CDTF">2005-03-18T09:33:10Z</dcterms:created>
  <dcterms:modified xsi:type="dcterms:W3CDTF">2021-02-10T06:10:20Z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0x01010040D3A4D9434EFF4A9B239E23689A898C</vt:lpwstr>
  </property>
</Properties>
</file>